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tabRatio="699" activeTab="0"/>
  </bookViews>
  <sheets>
    <sheet name="Orçamento" sheetId="1" r:id="rId1"/>
    <sheet name="Cronograma" sheetId="2" r:id="rId2"/>
    <sheet name="BDI" sheetId="3" r:id="rId3"/>
    <sheet name="Composição 1" sheetId="4" r:id="rId4"/>
    <sheet name="Memorial de Calculo dos Quant." sheetId="5" r:id="rId5"/>
  </sheets>
  <externalReferences>
    <externalReference r:id="rId8"/>
  </externalReferences>
  <definedNames>
    <definedName name="_xlnm.Print_Area" localSheetId="2">'BDI'!$A$1:$F$46</definedName>
    <definedName name="_xlnm.Print_Area" localSheetId="1">'Cronograma'!$A$1:$M$29</definedName>
    <definedName name="_xlnm.Print_Area" localSheetId="0">'Orçamento'!$A$1:$M$143</definedName>
    <definedName name="DATABASE">TEXT(Import.DataBase,"mm-aaaa")</definedName>
    <definedName name="fd">#N/A</definedName>
    <definedName name="Import.DataBase">'[1]DADOS'!$A$38</definedName>
    <definedName name="Referencia.Descricao" localSheetId="2">#N/A</definedName>
    <definedName name="Referencia.Descricao" localSheetId="1">#N/A</definedName>
    <definedName name="Referencia.Descricao" localSheetId="0">#N/A</definedName>
    <definedName name="Referencia.Descricao">IF(ISNUMBER([1]!linhaSINAPIxls),INDEX(INDIRECT("'[Referência "&amp;DATABASE&amp;".xls]Banco'!$b:$g"),[1]!linhaSINAPIxls,3),"")</definedName>
  </definedNames>
  <calcPr fullCalcOnLoad="1"/>
</workbook>
</file>

<file path=xl/sharedStrings.xml><?xml version="1.0" encoding="utf-8"?>
<sst xmlns="http://schemas.openxmlformats.org/spreadsheetml/2006/main" count="1909" uniqueCount="657">
  <si>
    <t>ITEM</t>
  </si>
  <si>
    <t>QUANT</t>
  </si>
  <si>
    <t>UNID</t>
  </si>
  <si>
    <t>UNIT</t>
  </si>
  <si>
    <t>TOTAL</t>
  </si>
  <si>
    <t>4.1</t>
  </si>
  <si>
    <t>1.1</t>
  </si>
  <si>
    <t>2.1</t>
  </si>
  <si>
    <t>Total  do Item</t>
  </si>
  <si>
    <t>m³</t>
  </si>
  <si>
    <t xml:space="preserve">TOTAL  ORÇAMENTO </t>
  </si>
  <si>
    <t>m</t>
  </si>
  <si>
    <t>2.2</t>
  </si>
  <si>
    <t>3.1</t>
  </si>
  <si>
    <t>1.2</t>
  </si>
  <si>
    <t>m²</t>
  </si>
  <si>
    <t>1.3</t>
  </si>
  <si>
    <t>1.0</t>
  </si>
  <si>
    <t>2.0</t>
  </si>
  <si>
    <t>3.0</t>
  </si>
  <si>
    <t>4.0</t>
  </si>
  <si>
    <t>3.2</t>
  </si>
  <si>
    <t>unid.</t>
  </si>
  <si>
    <t>1.4</t>
  </si>
  <si>
    <t>1.5</t>
  </si>
  <si>
    <t>3.3</t>
  </si>
  <si>
    <t>2.3</t>
  </si>
  <si>
    <t>MATERIAL</t>
  </si>
  <si>
    <t>MÃO DE OBRA</t>
  </si>
  <si>
    <t>1.6</t>
  </si>
  <si>
    <t>h</t>
  </si>
  <si>
    <t>PLANILHAS DE COMPOSIÇÃO DE CUSTOS</t>
  </si>
  <si>
    <t>PLANILHA ORÇAMENTÁRIA</t>
  </si>
  <si>
    <t>DISCRIMINAÇÃO</t>
  </si>
  <si>
    <t>SERVIÇOS</t>
  </si>
  <si>
    <t>2.4</t>
  </si>
  <si>
    <t>2.5</t>
  </si>
  <si>
    <t>kg</t>
  </si>
  <si>
    <t>2.6</t>
  </si>
  <si>
    <t>2.7</t>
  </si>
  <si>
    <t>PREÇO SINAPI S/BDI</t>
  </si>
  <si>
    <t>Unit. Total</t>
  </si>
  <si>
    <t>Tabelas utilizadas:</t>
  </si>
  <si>
    <t>ENG.CIVIL</t>
  </si>
  <si>
    <t>BDI</t>
  </si>
  <si>
    <t>Unit. Total (BDI)</t>
  </si>
  <si>
    <t>PREFEITO MUNICIPAL</t>
  </si>
  <si>
    <t>CRONOGRAMA FISICO-FINANCEIRO</t>
  </si>
  <si>
    <t>1° ETAPA</t>
  </si>
  <si>
    <t>%</t>
  </si>
  <si>
    <t>2° ETAPA</t>
  </si>
  <si>
    <t>3° ETAPA</t>
  </si>
  <si>
    <t>4° ETAPA</t>
  </si>
  <si>
    <t>PARCELA</t>
  </si>
  <si>
    <t>PARCELA ACUMULADA</t>
  </si>
  <si>
    <t>VALOR TOTAL</t>
  </si>
  <si>
    <t>TOTAL DO ITEM</t>
  </si>
  <si>
    <t>2.8</t>
  </si>
  <si>
    <t>2.9</t>
  </si>
  <si>
    <t>2.10</t>
  </si>
  <si>
    <t>4.2</t>
  </si>
  <si>
    <t>4.3</t>
  </si>
  <si>
    <t>CÁLCULO DO BDI</t>
  </si>
  <si>
    <t>Item</t>
  </si>
  <si>
    <t>Descrição dos Serviços</t>
  </si>
  <si>
    <t>PV</t>
  </si>
  <si>
    <t>CD</t>
  </si>
  <si>
    <t>ADMINISTRAÇÃO CENTRAL</t>
  </si>
  <si>
    <t xml:space="preserve"> </t>
  </si>
  <si>
    <t>ESCRITÓRIO CENTRAL</t>
  </si>
  <si>
    <t>VIAGENS</t>
  </si>
  <si>
    <t>OUTROS</t>
  </si>
  <si>
    <t>IMPOSTOS E TAXAS</t>
  </si>
  <si>
    <t>ISS</t>
  </si>
  <si>
    <t>PIS</t>
  </si>
  <si>
    <t>Cofins</t>
  </si>
  <si>
    <t>TAXA DE RISCO</t>
  </si>
  <si>
    <t>SEGURO</t>
  </si>
  <si>
    <t>RISCO</t>
  </si>
  <si>
    <t>GARANTIA</t>
  </si>
  <si>
    <t>DESPESAS FINANCEIRAS</t>
  </si>
  <si>
    <t>LUCRO</t>
  </si>
  <si>
    <t>BDI - CALCULADO</t>
  </si>
  <si>
    <t>BDI (CALCULADO):</t>
  </si>
  <si>
    <t xml:space="preserve">BDI CALCULADO CONFORME ACÓRDÃO Nº 2369/2011 – TCU </t>
  </si>
  <si>
    <t>Fórmula de Cálculo do BDI</t>
  </si>
  <si>
    <t>AC = Administração central;</t>
  </si>
  <si>
    <t>S = Seguros;</t>
  </si>
  <si>
    <t>R = Riscos e imprevistos;</t>
  </si>
  <si>
    <t>G = Garantias exigidas em edital;</t>
  </si>
  <si>
    <t>DF = Despesas financeiras;</t>
  </si>
  <si>
    <t>L = Remuneração bruta do construtor;</t>
  </si>
  <si>
    <t>I = Tributos sobre o preço de venda (PIS, Cofins, CPRB e ISS).</t>
  </si>
  <si>
    <t>ORÇAMENTO GERAL DE OBRA (PO)</t>
  </si>
  <si>
    <t>PEDREIRO</t>
  </si>
  <si>
    <t>SERVENTE</t>
  </si>
  <si>
    <t xml:space="preserve"> UNIDADE : M2</t>
  </si>
  <si>
    <t>CIMENTO</t>
  </si>
  <si>
    <t>CAL HIDRATADA</t>
  </si>
  <si>
    <t>AREIA MÉDIA</t>
  </si>
  <si>
    <t>3.4</t>
  </si>
  <si>
    <t>3.5</t>
  </si>
  <si>
    <t>3.6</t>
  </si>
  <si>
    <t>3.7</t>
  </si>
  <si>
    <t>3.8</t>
  </si>
  <si>
    <t>4.4</t>
  </si>
  <si>
    <t>5.0</t>
  </si>
  <si>
    <t>5.1</t>
  </si>
  <si>
    <t>5.2</t>
  </si>
  <si>
    <t>5.3</t>
  </si>
  <si>
    <t>5.4</t>
  </si>
  <si>
    <t>5.5</t>
  </si>
  <si>
    <t>6.0</t>
  </si>
  <si>
    <t>6.1</t>
  </si>
  <si>
    <t>6.2</t>
  </si>
  <si>
    <t>6.3</t>
  </si>
  <si>
    <t>6.4</t>
  </si>
  <si>
    <t>6.5</t>
  </si>
  <si>
    <t>7.0</t>
  </si>
  <si>
    <t>7.1</t>
  </si>
  <si>
    <t>7.2</t>
  </si>
  <si>
    <t>7.3</t>
  </si>
  <si>
    <t>7.4</t>
  </si>
  <si>
    <t>7.5</t>
  </si>
  <si>
    <t>7.6</t>
  </si>
  <si>
    <t>7.7</t>
  </si>
  <si>
    <t>8.0</t>
  </si>
  <si>
    <t>8.1</t>
  </si>
  <si>
    <t>8.2</t>
  </si>
  <si>
    <t>8.3</t>
  </si>
  <si>
    <t>9.0</t>
  </si>
  <si>
    <t>9.1</t>
  </si>
  <si>
    <t>9.2</t>
  </si>
  <si>
    <t>9.3</t>
  </si>
  <si>
    <t>10.0</t>
  </si>
  <si>
    <t>10.1</t>
  </si>
  <si>
    <t>10.2</t>
  </si>
  <si>
    <t>10.3</t>
  </si>
  <si>
    <t>10.4</t>
  </si>
  <si>
    <t>10.5</t>
  </si>
  <si>
    <t>10.6</t>
  </si>
  <si>
    <t>10.7</t>
  </si>
  <si>
    <t>10.8</t>
  </si>
  <si>
    <t>11.0</t>
  </si>
  <si>
    <t>11.1</t>
  </si>
  <si>
    <t>11.2</t>
  </si>
  <si>
    <t>11.3</t>
  </si>
  <si>
    <t>11.4</t>
  </si>
  <si>
    <t>Quant.</t>
  </si>
  <si>
    <t xml:space="preserve">ESCAVAÇÃO MANUAL DE VALA </t>
  </si>
  <si>
    <t>FABRICAÇÃO, MONTAGEM E DESMONTAGEM DE FÔRMA PARA VIGA BALDRAME, EM MADEIRA SERRADA, E=25 MM, 4 UTILIZAÇÕES</t>
  </si>
  <si>
    <t>ARMAÇÃO DE VIGA BALDRAME UTILIZANDO AÇO CA-60 DE 5 MM - MONTAGEM</t>
  </si>
  <si>
    <t>ARMAÇÃO DE VIGA BALDRAME UTILIZANDO AÇO CA-50 DE 8,0MM - MONTAGEM</t>
  </si>
  <si>
    <t>ARMAÇÃO DE VIGA BALDRAME UTILIZANDO AÇO CA-50 DE 10 MM - MONTAGEM.</t>
  </si>
  <si>
    <t>ALVENARIA DE VEDAÇÃO DE BLOCOS CERÂMICOS FURADOS NA HORIZONTAL DE 14X9X19CM (ESPESSURA 14CM, BLOCO DEITADO) DE PAREDES COM ÁREA LÍQUIDA MAIOR OU IGUAL A 6M² COM VÃOS E ARGAMASSA DE ASSENTAMENTO COM PREPARO EM BETONEIRA. AF_06/2014</t>
  </si>
  <si>
    <t>CHAPISCO APLICADO EM ALVENARIAS E ESTRUTURAS DE CONCRETO INTERNAS, COM COLHER DE PEDREIRO.  ARGAMASSA TRAÇO 1:3 COM PREPARO MANUAL</t>
  </si>
  <si>
    <t xml:space="preserve">EMBOÇO OU MASSA ÚNICA EM ARGAMASSA TRAÇO 1:2:8, PREPARO MECÂNICO COM BETONEIRA 400 L, APLICADA MANUALMENTE EM PANOS CEGOS DE FACHADA (SEM PRESENÇA DE VÃOS), ESPESSURA DE 25 MM. </t>
  </si>
  <si>
    <t>REVESTIMENTO CERÂMICO PARA PAREDES INTERNAS COM PLACAS TIPO ESMALTADA EXTRA DE DIMENSÕES 33X45 CM</t>
  </si>
  <si>
    <t>CUBA DE EMBUTIR RETANGULAR DE AÇO INOXIDÁVEL, 46 X 30 X 12 CM - FORNECIMENTO E INSTALAÇÃO.</t>
  </si>
  <si>
    <t>VASO SANITÁRIO SIFONADO COM CAIXA ACOPLADA LOUÇA BRANCA - FORNECIMENTO E INSTALAÇÃO</t>
  </si>
  <si>
    <t>TUBO, PVC, SOLDÁVEL, DN 25MM, INSTALADO EM RAMAL OU SUB-RAMAL DE ÁGUA - FORNECIMENTO E INSTALAÇÃO.</t>
  </si>
  <si>
    <t>REGISTRO DE GAVETA BRUTO, LATÃO, ROSCÁVEL, 3/4", FORNECIDO E INSTALADO</t>
  </si>
  <si>
    <t>TUBO PVC, SERIE NORMAL, ESGOTO PREDIAL, DN 40 MM, FORNECIDO E INSTALADO EM RAMAL DE DESCARGA OU RAMAL DE ESGOTO SANITÁRIO</t>
  </si>
  <si>
    <t>TUBO PVC, SERIE NORMAL, ESGOTO PREDIAL, DN 50 MM, FORNECIDO E INSTALADO EM RAMAL DE DESCARGA OU RAMAL DE ESGOTO SANITÁRIO</t>
  </si>
  <si>
    <t>TUBO PVC, SERIE NORMAL, ESGOTO PREDIAL, DN 100 MM, FORNECIDO E INSTALADO EM RAMAL DE DESCARGA OU RAMAL DE ESGOTO SANITÁRIO</t>
  </si>
  <si>
    <t>CAIXA DE INSPEÇÃO CIRCULAR PARA ESGOTO, EM CONCRETO PRÉ-MOLDADO, DIÂMETRO INTERNO = 0,6 M, PROFUNDIDADE = 1 M</t>
  </si>
  <si>
    <t>SABONETEIRA PLASTICA TIPO DISPENSER PARA SABONETE LIQUIDO COM RESERVATORIO 800 A 1500 ML, INCLUSO FIXAÇÃO.</t>
  </si>
  <si>
    <t>SERVIÇOS COMPLEMENTARES</t>
  </si>
  <si>
    <t>PROPRIETÁRIO: PREFEITURA MUNICIPAL DE CAMPINAS DO SUL/RS</t>
  </si>
  <si>
    <t>OBRA: AMPLIAÇÃO ESCOLA MUNICIPAL ALTAYR CALDART</t>
  </si>
  <si>
    <t>RESPONSÁVEL TÉCNICO PROJETO E ORÇAMENTO: ADELINO ALBERTO MENEGAZ NETO - ENGENHEIRO CIVIL - CREA/SC 98674-4</t>
  </si>
  <si>
    <t>LOCAL: RUA SANTOS DUMONT, N°1011, CENTRO, MUNICÍPIO DE CAMPINAS DO SUL/RS</t>
  </si>
  <si>
    <t>SERVIÇOS PRELIMINARES</t>
  </si>
  <si>
    <t>ADELINO ALBERTO MENEGAZ NETO</t>
  </si>
  <si>
    <t>CREA/SC 98674-4</t>
  </si>
  <si>
    <t>ORÇAMENTO/DATA BASE - JUNHO/2021 - DESONERADO</t>
  </si>
  <si>
    <t>SINAPI/RS 06/2021 - Desonerada</t>
  </si>
  <si>
    <t>INFRAESTRUTURA</t>
  </si>
  <si>
    <t>Código Sinapi</t>
  </si>
  <si>
    <t>ARMAÇÃO DE PILAR UTILIZANDO AÇO CA-60 DE 5,0 MM - MONTAGEM (ARRANQUE PILARES)</t>
  </si>
  <si>
    <t>ARMAÇÃO DE PILAR UTILIZANDO AÇO CA-50 DE 10,0 MM - MONTAGEM - (ARRANQUE PILARES)</t>
  </si>
  <si>
    <t xml:space="preserve">MONTAGEM E DESMONTAGEM DE FÔRMA DE PILARES RETANGULARES E ESTRUTURAS SIMILARES, PÉ-DIREITO SIMPLES, EM MADEIRA SERRADA, 4 UTILIZAÇÕES. </t>
  </si>
  <si>
    <t xml:space="preserve">ARMAÇÃO DE PILAR UTILIZANDO AÇO CA-60 DE 5,0 MM - MONTAGEM </t>
  </si>
  <si>
    <t xml:space="preserve">ARMAÇÃO DE PILAR UTILIZANDO AÇO CA-50 DE 10,0 MM - MONTAGEM </t>
  </si>
  <si>
    <t>FABRICAÇÃO, MONTAGEM E DESMONTAGEM DE FÔRMA PARA VIGA, EM MADEIRA SERRADA, E=25 MM, 4 UTILIZAÇÕES</t>
  </si>
  <si>
    <t>ARMAÇÃO DE VIGA UTILIZANDO AÇO CA-60 DE 5 MM - MONTAGEM</t>
  </si>
  <si>
    <t>ARMAÇÃO DE VIGA UTILIZANDO AÇO CA-50 DE 8,0MM - MONTAGEM</t>
  </si>
  <si>
    <t>SUPRAESTRUTURA</t>
  </si>
  <si>
    <t>REATERRO MANUAL APILOADO COM SOQUETE</t>
  </si>
  <si>
    <t>PAVIMENTAÇÕES</t>
  </si>
  <si>
    <t>COBERTURA E FORRO</t>
  </si>
  <si>
    <t>PINTURA</t>
  </si>
  <si>
    <t>INSTALAÇÕES ELÉTRICAS</t>
  </si>
  <si>
    <t>INSTALAÇÕES HIDROSSANITÁRIAS</t>
  </si>
  <si>
    <t>VERGA MOLDADA IN LOCO EM CONCRETO PARA JANELAS COM ATÉ 1,5 M DE VÃO</t>
  </si>
  <si>
    <t>VERGA MOLDADA IN LOCO EM CONCRETO PARA PORTAS COM ATÉ 1,5 M DE VÃO.</t>
  </si>
  <si>
    <t>CONTRAVERGA MOLDADA IN LOCO EM CONCRETO PARA VÃOS DE ATÉ 1,5 M DE COMPRIMENTO</t>
  </si>
  <si>
    <t>LASTRO COM MATERIAL GRANULAR, APLICADO EM PISOS SOBRE SOLO, ESPESSURA DE *5 CM*.</t>
  </si>
  <si>
    <t>REVESTIMENTO CERÂMICO PARA PISO COM PLACAS TIPO ESMALTADA EXTRA DE DIMENSÕES 35X35 CM (antiderrapante)</t>
  </si>
  <si>
    <t>RODAPÉ CERÂMICO DE 7CM DE ALTURA COM PLACAS TIPO ESMALTADA EXTRA DE DIMENSÕES 35X35CM</t>
  </si>
  <si>
    <t>SOLEIRA EM GRANITO, LARGURA 15 CM, ESPESSURA 2,0 CM</t>
  </si>
  <si>
    <t>FABRICAÇÃO E INSTALAÇÃO DE MEIA TESOURA DE MADEIRA NÃO APARELHADA, COM VÃO DE 6 M, PARA TELHA ONDULADA DE FIBROCIMENTO</t>
  </si>
  <si>
    <t>FABRICAÇÃO E INSTALAÇÃO DE MEIA TESOURA DE MADEIRA NÃO APARELHADA, COM VÃO DE 2,15 M, PARA TELHA ONDULADA DE FIBROCIMENTO</t>
  </si>
  <si>
    <t>TRAMA DE MADEIRA COMPOSTA POR TERÇAS PARA TELHADOS DE ATÉ 2 ÁGUAS PARA FIBROCIMENTO</t>
  </si>
  <si>
    <t>TELHAMENTO COM TELHA ONDULADA DE FIBROCIMENTO E = 6 MM, COM RECOBRIMENTO LATERAL DE 1/4 DE ONDA PARA TELHADO COM INCLINAÇÃO MAIOR QUE 10°, COM ATÉ 2 ÁGUAS, INCLUSO IÇAMENTO</t>
  </si>
  <si>
    <t>Comprimento telhado (uma água) + aba (60cm)</t>
  </si>
  <si>
    <t>Comprimento telhado + aba (60cm)</t>
  </si>
  <si>
    <t>Comprimento total (duas águas) + abas</t>
  </si>
  <si>
    <t>Comprimento telhado + abas (60cm)</t>
  </si>
  <si>
    <t>Área total telhados</t>
  </si>
  <si>
    <t>TESTEIRA DE 2,5CMX15CM (ESPELHO DAS ABAS)</t>
  </si>
  <si>
    <t>43614 (SINAPI-I)</t>
  </si>
  <si>
    <t>Testeira (sala de aula e Bwcs Masc. e Fem.)</t>
  </si>
  <si>
    <t>Testeira (Bwcs Prof. e Bwc PNE)</t>
  </si>
  <si>
    <t>Total</t>
  </si>
  <si>
    <t>Área telhado (Sala de Aula e Bwcs masc. e fem.)</t>
  </si>
  <si>
    <t>Área telhado (Bwcs Prof. e Bwc PNE)</t>
  </si>
  <si>
    <t>FORRO EM RÉGUAS DE PVC, FRISADO, INCLUSIVE ESTRUTURA DE FIXAÇÃO.</t>
  </si>
  <si>
    <t>Sala de aula</t>
  </si>
  <si>
    <t>Local</t>
  </si>
  <si>
    <t>Área</t>
  </si>
  <si>
    <t>Bwc Masc.</t>
  </si>
  <si>
    <t>Bwc Fem.</t>
  </si>
  <si>
    <t>Área Coberta</t>
  </si>
  <si>
    <t>Bwc Profs.</t>
  </si>
  <si>
    <t>Bwc PNE</t>
  </si>
  <si>
    <t>ACABAMENTOS PARA FORRO (RODA-FORRO)</t>
  </si>
  <si>
    <t>Tesouras com espaçamento de 1,25cm entre elas</t>
  </si>
  <si>
    <t>unidades</t>
  </si>
  <si>
    <t>SALA DE AULA</t>
  </si>
  <si>
    <t>BWC MASC.</t>
  </si>
  <si>
    <t>BWC FEM.</t>
  </si>
  <si>
    <t>BWC PROFs</t>
  </si>
  <si>
    <t>BWC PNE</t>
  </si>
  <si>
    <t>5.6</t>
  </si>
  <si>
    <t>PEITORIL LINEAR EM GRANITO OU MÁRMORE, L = 15CM, COMPRIMENTO DE ATÉ 2M, ASSENTADO COM ARGAMASSA 1:6 COM ADITIVO</t>
  </si>
  <si>
    <t>Janelas</t>
  </si>
  <si>
    <t>Comprim.</t>
  </si>
  <si>
    <t>Ambiente</t>
  </si>
  <si>
    <t>Comprim. Total</t>
  </si>
  <si>
    <t>ÁREA COBERTA</t>
  </si>
  <si>
    <t>BWC PROFS.</t>
  </si>
  <si>
    <t>Igual área de Revestimento Cerâmico para piso multiplicado pela espessura</t>
  </si>
  <si>
    <t>Perímetro</t>
  </si>
  <si>
    <t>Altura</t>
  </si>
  <si>
    <t>Descontos</t>
  </si>
  <si>
    <t>Área Total</t>
  </si>
  <si>
    <t>BWC PROFS</t>
  </si>
  <si>
    <t>BWC PROFS - PAREDES INTERNAS</t>
  </si>
  <si>
    <t xml:space="preserve"> Perímetro (1,30+1,30+0,85+0,85+1,85) = 6,15</t>
  </si>
  <si>
    <t>Total desconto</t>
  </si>
  <si>
    <t>Total desconto (obs.: dois lados)</t>
  </si>
  <si>
    <t>BWC MASC. - PAREDES INTERNAS</t>
  </si>
  <si>
    <t xml:space="preserve"> Perímetro (2,30+1,40+1,00+1,00+1,25+1,25+1,25) = 9,45</t>
  </si>
  <si>
    <t>BWC FEM. - PAREDES INTERNAS</t>
  </si>
  <si>
    <t>Área total de Cerâmica para parede</t>
  </si>
  <si>
    <t>SALA DE AULA E BWCs Masc. e BWC Fem.</t>
  </si>
  <si>
    <t>Comp.</t>
  </si>
  <si>
    <t>kg/m</t>
  </si>
  <si>
    <t>Ferro 8mm (peso por metro)</t>
  </si>
  <si>
    <t>BWCs Profs. e BWC PNE</t>
  </si>
  <si>
    <t>Largura</t>
  </si>
  <si>
    <t>Compr.</t>
  </si>
  <si>
    <t>Volume</t>
  </si>
  <si>
    <t>BWCs Profs. e BWC PNE.</t>
  </si>
  <si>
    <t>PILARES P1 (15X30)</t>
  </si>
  <si>
    <t>Pilares</t>
  </si>
  <si>
    <t>Área Total de Fôrma</t>
  </si>
  <si>
    <t>PILARES P2 (15X15)</t>
  </si>
  <si>
    <t>PILARES - SALA DE AULA E BWCs Masc. e Fem.</t>
  </si>
  <si>
    <t>PILARES - BWCs Profs. e BWC PNE</t>
  </si>
  <si>
    <t>Estribos</t>
  </si>
  <si>
    <t>SALA DE AULA E BWCs Masc. e Fem.</t>
  </si>
  <si>
    <t>Compr. Total</t>
  </si>
  <si>
    <t>Compr. Todos Pilares</t>
  </si>
  <si>
    <t>Quantidade Ferro 5 mm</t>
  </si>
  <si>
    <t>Ferro 5mm (peso por metro)</t>
  </si>
  <si>
    <t>PILARES P3 (15X15)</t>
  </si>
  <si>
    <t xml:space="preserve">Total de Ferro 5mm </t>
  </si>
  <si>
    <t>Ferro 10mm (peso por metro)</t>
  </si>
  <si>
    <t xml:space="preserve">Total de Ferro 10mm </t>
  </si>
  <si>
    <t>VIGAS BALDRAME - SALA DE AULA E BWCs Masc. e Fem.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</si>
  <si>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</si>
  <si>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</si>
  <si>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</si>
  <si>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</si>
  <si>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</si>
  <si>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</si>
  <si>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</si>
  <si>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</si>
  <si>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</si>
  <si>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</si>
  <si>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</si>
  <si>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Ferro 5mm</t>
  </si>
  <si>
    <t>VIGAS BALDRAME - BWCs Profs. e BWC PNE</t>
  </si>
  <si>
    <t>Quantidade Ferro           10 mm</t>
  </si>
  <si>
    <t>Quantidade Ferro         10 mm</t>
  </si>
  <si>
    <t xml:space="preserve"> Total de Ferro 8mm</t>
  </si>
  <si>
    <t xml:space="preserve"> Ferro 10mm</t>
  </si>
  <si>
    <t xml:space="preserve">Total de Concreto </t>
  </si>
  <si>
    <t xml:space="preserve">Altura </t>
  </si>
  <si>
    <t>Obs: fórmula usada foi: Área = Compr. x (Altura + Altura + Largura)</t>
  </si>
  <si>
    <t>Total de Fôrma</t>
  </si>
  <si>
    <t xml:space="preserve">3.1 - MONTAGEM E DESMONTAGEM DE FÔRMA DE PILARES RETANGULARES E ESTRUTURAS SIMILARES, PÉ-DIREITO SIMPLES, EM MADEIRA SERRADA, 4 UTILIZAÇÕES. </t>
  </si>
  <si>
    <t>P1</t>
  </si>
  <si>
    <t>Área de forma</t>
  </si>
  <si>
    <t>P2</t>
  </si>
  <si>
    <t>Total área de fôrma</t>
  </si>
  <si>
    <t xml:space="preserve">3.2 - ARMAÇÃO DE PILAR UTILIZANDO AÇO CA-60 DE 5,0 MM - MONTAGEM </t>
  </si>
  <si>
    <t>Total Ferro 5mm</t>
  </si>
  <si>
    <t xml:space="preserve">3.3 - ARMAÇÃO DE PILAR UTILIZANDO AÇO CA-50 DE 10,0 MM - MONTAGEM </t>
  </si>
  <si>
    <t>VIGAS COBERTURA - SALA DE AULA E BWCs Masc. e Fem.</t>
  </si>
  <si>
    <t>Obs: Área = Compr. x (Altura + Altura)</t>
  </si>
  <si>
    <t>Obs: regiões que ficam sobre alvenaria não necessita de fôrma na parte de baixo</t>
  </si>
  <si>
    <t>3.5 - FABRICAÇÃO, MONTAGEM E DESMONTAGEM DE FÔRMA PARA VIGA, EM MADEIRA SERRADA, E=25 MM, 4 UTILIZAÇÕES</t>
  </si>
  <si>
    <t>CONCRETAGEM DE PILARES, FCK 25 MPA -  LANÇAMENTO, ADENSAMENTO E ACABAMENTO</t>
  </si>
  <si>
    <t>CONCRETAGEM DE VIGAS BALDRAME, FCK 25 MPA - LANÇAMENTO, ADENSAMENTO E ACABAMENTO</t>
  </si>
  <si>
    <t>3.4 - CONCRETAGEM DE PILARES, FCK 25 MPA -  LANÇAMENTO, ADENSAMENTO E ACABAMENTO</t>
  </si>
  <si>
    <t>Volume m³</t>
  </si>
  <si>
    <t>3.6 - ARMAÇÃO DE VIGA UTILIZANDO AÇO CA-60 DE 5 MM - MONTAGEM</t>
  </si>
  <si>
    <t>VIGAS COBERTURA - BWCs Profs. e BWC PNE</t>
  </si>
  <si>
    <t>3.7 - ARMAÇÃO DE VIGA UTILIZANDO AÇO CA-50 DE 8,0MM - MONTAGEM</t>
  </si>
  <si>
    <t xml:space="preserve"> Ferro 8mm</t>
  </si>
  <si>
    <t>4.2 - VERGA MOLDADA IN LOCO EM CONCRETO PARA JANELAS COM ATÉ 1,5 M DE VÃO</t>
  </si>
  <si>
    <t>Janelas/  Portas</t>
  </si>
  <si>
    <t>BWC PROFs.</t>
  </si>
  <si>
    <t>4.3 - CONTRAVERGA MOLDADA IN LOCO EM CONCRETO PARA VÃOS DE ATÉ 1,5 M DE COMPRIMENTO</t>
  </si>
  <si>
    <t>4.4 - VERGA MOLDADA IN LOCO EM CONCRETO PARA PORTAS COM ATÉ 1,5 M DE VÃO.</t>
  </si>
  <si>
    <t>SALA DE AULA E BWCs Masc. e Fem. Divisórias sanitários</t>
  </si>
  <si>
    <t>Área (m²)</t>
  </si>
  <si>
    <t>VIGAS BALDRAME - BWCs Profs. e BWC PNE.</t>
  </si>
  <si>
    <t>PILARES - BWCs Profs. e BWC PNE.</t>
  </si>
  <si>
    <t>VIGAS COBERTURA - BWCs Profs. e BWC PNE.</t>
  </si>
  <si>
    <t>BWCs Profs. e BWC PNE. Divisórias sanitários</t>
  </si>
  <si>
    <t>Quantidade</t>
  </si>
  <si>
    <t>Total de desconto</t>
  </si>
  <si>
    <t>Área oitão Sala de Aula</t>
  </si>
  <si>
    <t>Área oitão BWCs Profs e BWC PNE</t>
  </si>
  <si>
    <t>ÁREA TOTAL DE ALVENARIA COM DESCONTO</t>
  </si>
  <si>
    <t>SALA DE AULA E BWCs Masc. e Fem. - Divisórias</t>
  </si>
  <si>
    <t>BWCs Profs. e BWC PNE. - Divisórias</t>
  </si>
  <si>
    <t>TOTAL DE CHAPISCO INTERNO</t>
  </si>
  <si>
    <t>CHAPISCO APLICADO EM ALVENARIAS E ESTRUTURAS DE CONCRETO EXTERNAS, COM COLHER DE PEDREIRO.  ARGAMASSA TRAÇO 1:3 COM PREPARO MANUAL</t>
  </si>
  <si>
    <t>DESCONTOS</t>
  </si>
  <si>
    <t>Total de Desconto Chapisco Externo</t>
  </si>
  <si>
    <t>Total de Desconto Chapisco Interno</t>
  </si>
  <si>
    <t>TOTAL DE CHAPISCO EXTERNO</t>
  </si>
  <si>
    <t>Chapisco Interno</t>
  </si>
  <si>
    <t>Chapisco Externo</t>
  </si>
  <si>
    <t>Cerâmica</t>
  </si>
  <si>
    <t>Área de Chapisco Interno + Área de Chapisco Externo - Área de Cerâmica = Área de massa única</t>
  </si>
  <si>
    <t>JANELA DE AÇO TIPO BASCULANTE PARA VIDROS, COM BATENTE, FERRAGENS E PINTURA ANTICORROSIVA. EXCLUSIVE VIDROS. FORNECIMENTO E INSTALAÇÃO</t>
  </si>
  <si>
    <t>Sala de Aula</t>
  </si>
  <si>
    <t>BWC Masc. e BWC Fem.</t>
  </si>
  <si>
    <t>Bwc Profs. e Bwc PNE</t>
  </si>
  <si>
    <t>Área de Janelas</t>
  </si>
  <si>
    <t>PORTA DE MADEIRA PARA PINTURA, SEMI-OCA (LEVE OU MÉDIA), 80X210CM, ESPESSURA DE 3,5CM, INCLUSO DOBRADIÇAS - FORNECIMENTO E INSTALAÇÃO.</t>
  </si>
  <si>
    <t>PORTA DE MADEIRA PARA PINTURA, SEMI-OCA (LEVE OU MÉDIA), 70X210CM, ESPESSURA DE 3,5CM, INCLUSO DOBRADIÇAS - FORNECIMENTO E INSTALAÇÃO.</t>
  </si>
  <si>
    <t>PORTA DE MADEIRA PARA PINTURA, SEMI-OCA (LEVE OU MÉDIA), 60X200CM, ESPESSURA DE 3,5CM, INCLUSO DOBRADIÇAS - FORNECIMENTO E INSTALAÇÃO.</t>
  </si>
  <si>
    <t xml:space="preserve">ESQUADRIAS </t>
  </si>
  <si>
    <t>36081 (SINAPI-I)</t>
  </si>
  <si>
    <t>BARRA DE APOIO RETA, EM ACO INOX POLIDO, COMPRIMENTO 80CM, DIAMETRO MINIMO 3CM</t>
  </si>
  <si>
    <t>36204 (SINAPI-I)</t>
  </si>
  <si>
    <t>BARRA DE APOIO RETA, EM ACO INOX POLIDO, COMPRIMENTO 40CM, DIAMETRO MINIMO 3CM</t>
  </si>
  <si>
    <t>APLICAÇÃO DE FUNDO SELADOR ACRÍLICO EM PAREDES, UMA DEMÃO</t>
  </si>
  <si>
    <t xml:space="preserve">APLICAÇÃO MANUAL DE PINTURA COM TINTA LÁTEX ACRÍLICA EM PAREDES, DUAS DEMÃOS. </t>
  </si>
  <si>
    <t>PINTURA TINTA DE ACABAMENTO (PIGMENTADA) ESMALTE SINTÉTICO FOSCO EM MADEIRA, 2 DEMÃOS</t>
  </si>
  <si>
    <t>Conforme Projeto</t>
  </si>
  <si>
    <t>Igual a área de Massa Única</t>
  </si>
  <si>
    <t>Porta 80x210</t>
  </si>
  <si>
    <t>Porta 70x210</t>
  </si>
  <si>
    <t>Porta 60x200</t>
  </si>
  <si>
    <t>Total de Pintura</t>
  </si>
  <si>
    <t>Obs: cálculo da pintura, é a área da abertura x3</t>
  </si>
  <si>
    <t>LAVATÓRIO LOUÇA BRANCA COM COLUNA, 45 X 55CM PARA BWC PNE - FORNECIMENTO E INSTALAÇÃO</t>
  </si>
  <si>
    <t>BANCADA DE GRANITO CINZA POLIDO, DE 0,50 X 0,60 M, PARA LAVATÓRIO - FORNECIMENTO E INSTALAÇÃO - EQUIVALENTE A 7,5 UNIDADES DESTA.</t>
  </si>
  <si>
    <t>TORNEIRA CROMADA DE MESA, 1/2 OU 3/4, PARA LAVATÓRIO, PADRÃO POPULAR  - FORNECIMENTO E INSTALAÇÃO</t>
  </si>
  <si>
    <t>TUBO, PVC, SOLDÁVEL, DN 32MM, INSTALADO EM RAMAL OU SUB-RAMAL DE ÁGUA - FORNECIMENTO E INSTALAÇÃO.</t>
  </si>
  <si>
    <t>CAIXA SIFONADA, PVC, DN 150 X 185 X 75 MM, JUNTA ELÁSTICA, FORNECIDA E INSTALADA EM RAMAL DE DESCARGA OU EM RAMAL DE ESGOTO SANITÁRIO</t>
  </si>
  <si>
    <t>PAPELEIRA DE PAREDE EM METAL CROMADO SEM TAMPA, INCLUSO FIXAÇÃO.</t>
  </si>
  <si>
    <t>TOALHEIRO PLASTICO TIPO DISPENSER PARA PAPEL TOALHA INTERFOLHADO</t>
  </si>
  <si>
    <t>10.9</t>
  </si>
  <si>
    <t>10.10</t>
  </si>
  <si>
    <t>10.11</t>
  </si>
  <si>
    <t>INSTALAÇÃO DE VIDRO LISO INCOLOR, E = 3 MM, EM ESQUADRIA</t>
  </si>
  <si>
    <t>CAMPINAS DO SUL/RS</t>
  </si>
  <si>
    <t>PAULO SÉRGIO BATTISTI</t>
  </si>
  <si>
    <t>10.12</t>
  </si>
  <si>
    <t>RASGO EM ALVENARIA PARA RAMAIS/ DISTRIBUIÇÃO COM DIAMETROS MENORES OU IGUAIS A 40 MM</t>
  </si>
  <si>
    <t xml:space="preserve">ELETRODUTO FLEXÍVEL CORRUGADO, PVC, DN 25 MM (3/4"), PARA CIRCUITOS TERMINAIS, INSTALADO EM PAREDE - FORNECIMENTO E INSTALAÇÃO </t>
  </si>
  <si>
    <t>CABO DE COBRE FLEXÍVEL ISOLADO, 1,5 MM², ANTI-CHAMA 450/750 V, PARA CIRCUITOS TERMINAIS - FORNECIMENTO E INSTALAÇÃO.</t>
  </si>
  <si>
    <t>CABO DE COBRE FLEXÍVEL ISOLADO, 2,5 MM², ANTI-CHAMA 450/750 V, PARA CIRCUITOS TERMINAIS - FORNECIMENTO E INSTALAÇÃO.</t>
  </si>
  <si>
    <t>CABO DE COBRE FLEXÍVEL ISOLADO, 4,0 MM², ANTI-CHAMA 450/750 V, PARA CIRCUITOS TERMINAIS - FORNECIMENTO E INSTALAÇÃO.</t>
  </si>
  <si>
    <t xml:space="preserve">DISJUNTOR MONOPOLAR TIPO NEMA, CORRENTE NOMINAL DE 10 ATÉ 30A - FORNECIMENTO E INSTALAÇÃO </t>
  </si>
  <si>
    <t>TOMADA BAIXA DE EMBUTIR (1 MÓDULO), 2P+T 20 A, INCLUINDO SUPORTE E PLACA - FORNECIMENTO E INSTALAÇÃO</t>
  </si>
  <si>
    <t>INTERRUPTOR SIMPLES (1 MÓDULO), 10A/250V, INCLUINDO SUPORTE E PLACA - FORNECIMENTO E INSTALAÇÃO</t>
  </si>
  <si>
    <t>INTERRUPTOR SIMPLES (3 MÓDULOS), 10A/250V, INCLUINDO SUPORTE E PLACA - FORNECIMENTO E INSTALAÇÃO</t>
  </si>
  <si>
    <t>LUMINÁRIA TIPO CALHA, DE SOBREPOR, COM 2 LÂMPADAS TUBULARES FLUORESCENTES DE 36 W, COM REATOR DE PARTIDA RÁPIDA - FORNECIMENTO E INSTALAÇÃO.</t>
  </si>
  <si>
    <t>LÂMPADA COMPACTA FLUORESCENTE DE 20 W, BASE E27 - FORNECIMENTO E INSTALAÇÃO</t>
  </si>
  <si>
    <t>TOMADA ALTA DE EMBUTIR (1 MÓDULO), 2P+T 20 A, INCLUINDO SUPORTE E PLACA - FORNECIMENTO E INSTALAÇÃO</t>
  </si>
  <si>
    <t>BDI: 22,50%</t>
  </si>
  <si>
    <t>LAJE DE CONCRETO (CAIXA DÁGUA)</t>
  </si>
  <si>
    <t>PILARES DE CONCRETO</t>
  </si>
  <si>
    <t>SAPATAS DE CONCRETO</t>
  </si>
  <si>
    <t>PISO DE CONCRETO</t>
  </si>
  <si>
    <t>Volume de demolição</t>
  </si>
  <si>
    <t>VIGAS BALDRAME</t>
  </si>
  <si>
    <t>Comprimento de viga baldrame entre as sapatas</t>
  </si>
  <si>
    <t>Volume total de escavação</t>
  </si>
  <si>
    <t>Volume total de aterro</t>
  </si>
  <si>
    <t>Aterramento quadro da obra</t>
  </si>
  <si>
    <t>MEMORIAL DE CÁLCULO DOS QUANTITATIVOS</t>
  </si>
  <si>
    <t>RESPONSÁVEL TÉCNICO PROJETO E ORÇAMENTO: ADELINO ALBERTO MENEGAZ NETO - ENG. CIVIL - CREA/SC 98674-4</t>
  </si>
  <si>
    <t>Igual a área de janelas</t>
  </si>
  <si>
    <t>Conforme Projeto Elétrico</t>
  </si>
  <si>
    <t>Conforme Projeto Hidrossanitário</t>
  </si>
  <si>
    <t>unidade</t>
  </si>
  <si>
    <t>Conforme Projeto Hidrossanitario.: Extensão total de 4,50 m /0,60 = 7,50 unidades</t>
  </si>
  <si>
    <t>Conforme Projeto Hidrossanitário (barrilete principal - vêm da caixa dagua)</t>
  </si>
  <si>
    <t>5.7</t>
  </si>
  <si>
    <t>IMPERMEABILIZAÇÃO DE SUPERFÍCIE COM EMULSÃO ASFÁLTICA, 2 DEMÃOS</t>
  </si>
  <si>
    <t>Locais</t>
  </si>
  <si>
    <t>Entorno da SALA DE AULA E BWCs Masc. e Fem.</t>
  </si>
  <si>
    <t>Entorno da BWCs Profs. e BWC PNE</t>
  </si>
  <si>
    <t>Passeio frontal da Escola</t>
  </si>
  <si>
    <t>11.5</t>
  </si>
  <si>
    <t>DEMOLIÇÃO DE REVESTIMENTO CERÂMICO, DE FORMA MECANIZADA COM MARTELETE, SEM REAPROVEITAMENTO</t>
  </si>
  <si>
    <t>Passeio lateral da Escola</t>
  </si>
  <si>
    <t>Total de Demolição</t>
  </si>
  <si>
    <t>OBRA:   AMPLIAÇÃO ESCOLA MUNICIPAL ALTAYR CALDART</t>
  </si>
  <si>
    <t xml:space="preserve"> CÓD. SINAPI 06/2021</t>
  </si>
  <si>
    <t xml:space="preserve">Área de Piso </t>
  </si>
  <si>
    <t>PISO PODOTÁTIL, DIRECIONAL OU ALERTA, 40X40X2,5, ASSENTADO SOBRE ARGAMASSA</t>
  </si>
  <si>
    <t>Composição 01</t>
  </si>
  <si>
    <t xml:space="preserve">DEMOLIÇÃO DE LAJE, VIGAS, PILARES E SAPATAS EM CONCRETO ARMADO, DE FORMA MECANIZADA COM MARTELETE, SEM REAPROVEITAMENTO </t>
  </si>
  <si>
    <t>EMBOÇO, PARA RECEBIMENTO DE CERÂMICA, EM ARGAMASSA TRAÇO 1:2:8, PREPARO MECÂNICO COM BETONEIRA 400L, APLICADO MANUALMENTE EM FACES INTERNAS DE PAREDES, PARA AMBIENTE COM ÁREA MAIOR QUE 10M2, ESPESSURA DE 20MM,
 COM EXECUÇÃO DE TALISCAS</t>
  </si>
  <si>
    <t>REVESTIMENTOS</t>
  </si>
  <si>
    <t>8.4</t>
  </si>
  <si>
    <t>8.5</t>
  </si>
  <si>
    <t>8.6</t>
  </si>
  <si>
    <t>8.7</t>
  </si>
  <si>
    <t>PAREDES</t>
  </si>
  <si>
    <t>10.13</t>
  </si>
  <si>
    <t>10.14</t>
  </si>
  <si>
    <t>10.15</t>
  </si>
  <si>
    <t>10.16</t>
  </si>
  <si>
    <t>10.17</t>
  </si>
  <si>
    <t>10.18</t>
  </si>
  <si>
    <t>11.6</t>
  </si>
  <si>
    <t>11.7</t>
  </si>
  <si>
    <t>11.8</t>
  </si>
  <si>
    <t>11.9</t>
  </si>
  <si>
    <t>11.10</t>
  </si>
  <si>
    <t>11.11</t>
  </si>
  <si>
    <t>11.12</t>
  </si>
  <si>
    <t>12.0</t>
  </si>
  <si>
    <t>12.1</t>
  </si>
  <si>
    <t>12.2</t>
  </si>
  <si>
    <t>12.3</t>
  </si>
  <si>
    <t>12.4</t>
  </si>
  <si>
    <t>12.5</t>
  </si>
  <si>
    <t>4.1 - ALVENARIA DE VEDAÇÃO DE BLOCOS CERÂMICOS FURADOS NA HORIZONTAL DE 14X9X19CM (ESPESSURA 14CM, BLOCO DEITADO) DE PAREDES COM ÁREA LÍQUIDA MAIOR OU IGUAL A 6M² COM VÃOS E ARGAMASSA DE ASSENTAMENTO COM PREPARO EM BETONEIRA. AF_06/2014</t>
  </si>
  <si>
    <t>5.1 - FABRICAÇÃO E INSTALAÇÃO DE MEIA TESOURA DE MADEIRA NÃO APARELHADA, COM VÃO DE 6 M, PARA TELHA ONDULADA DE FIBROCIMENTO</t>
  </si>
  <si>
    <t>5.2 - FABRICAÇÃO E INSTALAÇÃO DE MEIA TESOURA DE MADEIRA NÃO APARELHADA, COM VÃO DE 2,15 M, PARA TELHA ONDULADA DE FIBROCIMENTO</t>
  </si>
  <si>
    <t>5.3 - TRAMA DE MADEIRA COMPOSTA POR TERÇAS PARA TELHADOS DE ATÉ 2 ÁGUAS PARA FIBROCIMENTO</t>
  </si>
  <si>
    <t>5.4 - TELHAMENTO COM TELHA ONDULADA DE FIBROCIMENTO E = 6 MM, COM RECOBRIMENTO LATERAL DE 1/4 DE ONDA PARA TELHADO COM INCLINAÇÃO MAIOR QUE 10°, COM ATÉ 2 ÁGUAS, INCLUSO IÇAMENTO</t>
  </si>
  <si>
    <t>5.5 - TESTEIRA DE 2,5CMX15CM (ESPELHO DAS ABAS)</t>
  </si>
  <si>
    <t>5.6 - FORRO EM RÉGUAS DE PVC, FRISADO, INCLUSIVE ESTRUTURA DE FIXAÇÃO</t>
  </si>
  <si>
    <t>5.7 - ACABAMENTOS PARA FORRO (RODA-FORRO)</t>
  </si>
  <si>
    <t>6.1 - LASTRO COM MATERIAL GRANULAR, APLICADO EM PISOS SOBRE SOLO, ESPESSURA DE *5 CM*.</t>
  </si>
  <si>
    <t>6.2 - IMPERMEABILIZAÇÃO DE SUPERFÍCIE COM EMULSÃO ASFÁLTICA, 2 DEMÃOS</t>
  </si>
  <si>
    <t>6.4 - REVESTIMENTO CERÂMICO PARA PISO COM PLACAS TIPO ESMALTADA EXTRA DE DIMENSÕES 35X35 CM (antiderrapante)</t>
  </si>
  <si>
    <t>6.5 - RODAPÉ CERÂMICO DE 7CM DE ALTURA COM PLACAS TIPO ESMALTADA EXTRA DE DIMENSÕES 35X35CM</t>
  </si>
  <si>
    <t>7.6 - SOLEIRA EM GRANITO, LARGURA 15 CM, ESPESSURA 2,0 CM</t>
  </si>
  <si>
    <t>7.7 - PEITORIL LINEAR EM GRANITO OU MÁRMORE, L = 15CM, COMPRIMENTO DE ATÉ 2M, ASSENTADO COM ARGAMASSA 1:6 COM ADITIVO</t>
  </si>
  <si>
    <t>8.1 - JANELA DE AÇO TIPO BASCULANTE PARA VIDROS, COM BATENTE, FERRAGENS E PINTURA ANTICORROSIVA. EXCLUSIVE VIDROS. FORNECIMENTO E INSTALAÇÃO</t>
  </si>
  <si>
    <t>8.2 - INSTALAÇÃO DE VIDRO LISO INCOLOR, E = 3 MM, EM ESQUADRIA</t>
  </si>
  <si>
    <t>8.3 - PORTA DE MADEIRA PARA PINTURA, SEMI-OCA (LEVE OU MÉDIA), 80X210CM, ESPESSURA DE 3,5CM, INCLUSO DOBRADIÇAS - FORNECIMENTO E INSTALAÇÃO.</t>
  </si>
  <si>
    <t>8.4 - PORTA DE MADEIRA PARA PINTURA, SEMI-OCA (LEVE OU MÉDIA), 70X210CM, ESPESSURA DE 3,5CM, INCLUSO DOBRADIÇAS - FORNECIMENTO E INSTALAÇÃO.</t>
  </si>
  <si>
    <t>8.5 - PORTA DE MADEIRA PARA PINTURA, SEMI-OCA (LEVE OU MÉDIA), 60X200CM, ESPESSURA DE 3,5CM, INCLUSO DOBRADIÇAS - FORNECIMENTO E INSTALAÇÃO.</t>
  </si>
  <si>
    <t>8.6 - BARRA DE APOIO RETA, EM ACO INOX POLIDO, COMPRIMENTO 80CM, DIAMETRO MINIMO 3CM</t>
  </si>
  <si>
    <t>8.7 - BARRA DE APOIO RETA, EM ACO INOX POLIDO, COMPRIMENTO 40CM, DIAMETRO MINIMO 3CM</t>
  </si>
  <si>
    <t>9.1 - APLICAÇÃO DE FUNDO SELADOR ACRÍLICO EM PAREDES, UMA DEMÃO</t>
  </si>
  <si>
    <t xml:space="preserve">9.2 - APLICAÇÃO MANUAL DE PINTURA COM TINTA LÁTEX ACRÍLICA EM PAREDES, DUAS DEMÃOS. </t>
  </si>
  <si>
    <t>9.3 - PINTURA TINTA DE ACABAMENTO (PIGMENTADA) ESMALTE SINTÉTICO FOSCO EM MADEIRA, 2 DEMÃOS</t>
  </si>
  <si>
    <t>10.1 - LAVATÓRIO LOUÇA BRANCA COM COLUNA, 45 X 55CM PARA BWC PNE - FORNECIMENTO E INSTALAÇÃO</t>
  </si>
  <si>
    <t>10.2 - BANCADA DE GRANITO CINZA POLIDO, DE 0,50 X 0,60 M, PARA LAVATÓRIO - FORNECIMENTO E INSTALAÇÃO - EQUIVALENTE A 7,5 UNIDADES DESTA.</t>
  </si>
  <si>
    <t>10.3 - CUBA DE EMBUTIR RETANGULAR DE AÇO INOXIDÁVEL, 46 X 30 X 12 CM - FORNECIMENTO E INSTALAÇÃO.</t>
  </si>
  <si>
    <t>10.4 - VASO SANITÁRIO SIFONADO COM CAIXA ACOPLADA LOUÇA BRANCA - FORNECIMENTO E INSTALAÇÃO</t>
  </si>
  <si>
    <t>11.1 - RASGO EM ALVENARIA PARA RAMAIS/ DISTRIBUIÇÃO COM DIAMETROS MENORES OU IGUAIS A 40 MM</t>
  </si>
  <si>
    <t xml:space="preserve">11.2 - ELETRODUTO FLEXÍVEL CORRUGADO, PVC, DN 25 MM (3/4"), PARA CIRCUITOS TERMINAIS, INSTALADO EM PAREDE - FORNECIMENTO E INSTALAÇÃO </t>
  </si>
  <si>
    <t>11.3 - CABO DE COBRE FLEXÍVEL ISOLADO, 1,5 MM², ANTI-CHAMA 450/750 V, PARA CIRCUITOS TERMINAIS - FORNECIMENTO E INSTALAÇÃO.</t>
  </si>
  <si>
    <t>11.4 - CABO DE COBRE FLEXÍVEL ISOLADO, 2,5 MM², ANTI-CHAMA 450/750 V, PARA CIRCUITOS TERMINAIS - FORNECIMENTO E INSTALAÇÃO.</t>
  </si>
  <si>
    <t>11.5 - CABO DE COBRE FLEXÍVEL ISOLADO, 4,0 MM², ANTI-CHAMA 450/750 V, PARA CIRCUITOS TERMINAIS - FORNECIMENTO E INSTALAÇÃO.</t>
  </si>
  <si>
    <t xml:space="preserve">11.6 - DISJUNTOR MONOPOLAR TIPO NEMA, CORRENTE NOMINAL DE 10 ATÉ 30A - FORNECIMENTO E INSTALAÇÃO </t>
  </si>
  <si>
    <t>11.7 - TOMADA BAIXA DE EMBUTIR (1 MÓDULO), 2P+T 20 A, INCLUINDO SUPORTE E PLACA - FORNECIMENTO E INSTALAÇÃO</t>
  </si>
  <si>
    <t>11.8 - TOMADA ALTA DE EMBUTIR (1 MÓDULO), 2P+T 20 A, INCLUINDO SUPORTE E PLACA - FORNECIMENTO E INSTALAÇÃO</t>
  </si>
  <si>
    <t>11.9 - INTERRUPTOR SIMPLES (1 MÓDULO), 10A/250V, INCLUINDO SUPORTE E PLACA - FORNECIMENTO E INSTALAÇÃO</t>
  </si>
  <si>
    <t>11.10 - INTERRUPTOR SIMPLES (3 MÓDULOS), 10A/250V, INCLUINDO SUPORTE E PLACA - FORNECIMENTO E INSTALAÇÃO</t>
  </si>
  <si>
    <t>11.11 - LÂMPADA COMPACTA FLUORESCENTE DE 20 W, BASE E27 - FORNECIMENTO E INSTALAÇÃO</t>
  </si>
  <si>
    <t>11.12 - LUMINÁRIA TIPO CALHA, DE SOBREPOR, COM 2 LÂMPADAS TUBULARES FLUORESCENTES DE 36 W, COM REATOR DE PARTIDA RÁPIDA - FORNECIMENTO E INSTALAÇÃO.</t>
  </si>
  <si>
    <t>12.2 - DEMOLIÇÃO DE REVESTIMENTO CERÂMICO, DE FORMA MECANIZADA COM MARTELETE, SEM REAPROVEITAMENTO - PASSEIOS FRONTAL E LATERAL DA ESCOLA</t>
  </si>
  <si>
    <t>7.5 - REVESTIMENTO CERÂMICO PARA PAREDES INTERNAS COM PLACAS TIPO ESMALTADA EXTRA DE DIMENSÕES 33X45 CM</t>
  </si>
  <si>
    <t xml:space="preserve">7.4 - EMBOÇO OU MASSA ÚNICA EM ARGAMASSA TRAÇO 1:2:8, PREPARO MECÂNICO COM BETONEIRA 400 L, APLICADA MANUALMENTE EM PANOS CEGOS DE FACHADA (SEM PRESENÇA DE VÃOS), ESPESSURA DE 25 MM. </t>
  </si>
  <si>
    <t>7.3 - EMBOÇO, PARA RECEBIMENTO DE CERÂMICA, EM ARGAMASSA TRAÇO 1:2:8, PREPARO MECÂNICO COM BETONEIRA 400L, APLICADO MANUALMENTE EM FACES INTERNAS
 DE PAREDES, PARA AMBIENTE COM ÁREA MAIOR QUE 10M2, ESPESSURA DE 20MM,
 COM EXECUÇÃO DE TALISCAS</t>
  </si>
  <si>
    <t>7.2 - CHAPISCO APLICADO EM ALVENARIAS E ESTRUTURAS DE CONCRETO EXTERNAS, COM COLHER DE PEDREIRO.  ARGAMASSA TRAÇO 1:3 COM PREPARO MANUAL</t>
  </si>
  <si>
    <t>7.1 - CHAPISCO APLICADO EM ALVENARIAS E ESTRUTURAS DE CONCRETO INTERNAS, COM COLHER DE PEDREIRO.  ARGAMASSA TRAÇO 1:3 COM PREPARO MANUAL</t>
  </si>
  <si>
    <t>Abas Sala de Aula e BWCs Masc. e Fem.</t>
  </si>
  <si>
    <t>Abas BWCs Profs. e BWC PNE</t>
  </si>
  <si>
    <t>6.3 - LASTRO DE CONCRETO MAGRO, APLICADO EM PISOS - 6CM - CONTRA PISO</t>
  </si>
  <si>
    <t>2.11</t>
  </si>
  <si>
    <t>CONCRETO CICLÓPICO FCK = 15MPA, 30% PEDRA DE MÃO EM VOLUME REAL, INCLUSIVE LANÇAMENTO (15cm espessura)</t>
  </si>
  <si>
    <t>PATIO FRONTAL A SECRETÁRIA</t>
  </si>
  <si>
    <t>ASSENTAMENTO DE PISO DE CONCRETO, PLACAS DE 40X40X2,5CM, ASSENTADO SOBRE ARGAMASSA</t>
  </si>
  <si>
    <t>Passeio frontal da Escola - acesso a escola</t>
  </si>
  <si>
    <t>Passeio frontal da Escola - rampa acessibilidade</t>
  </si>
  <si>
    <t>Passeio lateral da Escola - rampa acessibilidade</t>
  </si>
  <si>
    <t>PATIO FRONTAL, FRENTE DA SECRETARIA</t>
  </si>
  <si>
    <t>12.4 - REVESTIMENTO CERÂMICO PARA PISO COM PLACAS TIPO ESMALTADA EXTRA DE DIMENSÕES 35X35 CM (antiderrapante)</t>
  </si>
  <si>
    <t>12.6</t>
  </si>
  <si>
    <t>Espessura 5cm</t>
  </si>
  <si>
    <t>12.6 - PISO PODOTÁTIL, DIRECIONAL OU ALERTA, 40X40X2,5, ASSENTADO SOBRE ARGAMASSA</t>
  </si>
  <si>
    <t>COMPOSIÇÃO 01 - PISO PODOTÁTIL DIRECIONAL, ALERTA 40X40X2,5, PISO DE CONCRETO 40X40X2,5</t>
  </si>
  <si>
    <t>12.5 - ASSENTAMENTO DE PISO DE CONCRETO, PLACAS DE 40X40X2,5CM, ASSENTADO SOBRE ARGAMASSA</t>
  </si>
  <si>
    <t>Passeio frontal e lateral da Escola</t>
  </si>
  <si>
    <t>PASSEIO FRONTAL E LATERAL -ÁREA DE PISO DE CONCRETO A INSTALAR - ITEM 12.5</t>
  </si>
  <si>
    <t>PASSEIOS FRONTAL E LATERAL - ÁREA DE PISO PODOTATIL A INSTALAR - ITEM 12.6</t>
  </si>
  <si>
    <t>12.1 - EXECUÇÃO DE PASSEIO (CALÇADA) OU PISO DE CONCRETO COM CONCRETO MOLDADO IN LOCO, FEITO EM OBRA, ACABAMENTO CONVENCIONAL, NÃO ARMADO - 7CM DE ESPESSURA - ENTORNO DA AMPLIAÇÃO</t>
  </si>
  <si>
    <t>12.7</t>
  </si>
  <si>
    <t>GUARDA CORPO DE TUBO DE AÇO GALVANIZADO DE 30MM  DE DIÂMETRO CONFORME PROJETO</t>
  </si>
  <si>
    <t>12.7 - GUARDA CORPO DE TUBO DE AÇO GALVANIZADO DE 30MM  DE DIÂMETRO CONFORME PROJETO</t>
  </si>
  <si>
    <t>Guarda Corpo</t>
  </si>
  <si>
    <t>Comprimento Total</t>
  </si>
  <si>
    <t>12.8</t>
  </si>
  <si>
    <t>COBERTURA EM POLICARBONATO - INCLUSO ESTRUTURA METÁLICA DE AÇO PARA SUPORTE E CHAPAS DE POLICARBONATO 4MM. COMPLETO E INSTALADO</t>
  </si>
  <si>
    <t>12.8 - COBERTURA EM POLICARBONATO - INCLUSO ESTRUTURA METÁLICA DE AÇO PARA SUPORTE E CHAPAS DE POLICARBONATO 4MM. COMPLETO E INSTALADO</t>
  </si>
  <si>
    <t>Cobertura de Policarbonato</t>
  </si>
  <si>
    <t>PISO PODOTATIL DE CONCRETO - DIRECIONAL E ALERTA, *40 X 40 X 2,5* CM OU PISO DE CONCRETO</t>
  </si>
  <si>
    <t>CAMPINAS DO SUL/RS, AGOSTO DE 2021</t>
  </si>
  <si>
    <t>PATIO LATERAL</t>
  </si>
  <si>
    <t>EXECUÇÃO DE PASSEIO (CALÇADA) OU PISO DE CONCRETO COM CONCRETO MOLDADO IN LOCO, FEITO EM OBRA, ACABAMENTO CONVENCIONAL, NÃO ARMADO (7cm de espessura média) - PATIO FRONTAL, FRENTE DA SECRETARIA</t>
  </si>
  <si>
    <t>12.3 - EXECUÇÃO DE PASSEIO (CALÇADA) OU PISO DE CONCRETO COM CONCRETO MOLDADO IN LOCO, FEITO EM OBRA, ACABAMENTO CONVENCIONAL, NÃO ARMADO (7cm de espessura média) - PATIO FRONTAL, FRENTE DA SECRETARIA</t>
  </si>
  <si>
    <t>EXECUÇÃO DE PASSEIO (CALÇADA) OU PISO DE CONCRETO COM CONCRETO MOLDADO IN LOCO, FEITO EM OBRA, ACABAMENTO CONVENCIONAL, NÃO ARMADO - 7CM DE ESPESSURA - ENTORNO DAS AMPLIAÇÃO</t>
  </si>
  <si>
    <t>Espessura</t>
  </si>
  <si>
    <t>BLOCOS</t>
  </si>
  <si>
    <t>Comprimento</t>
  </si>
  <si>
    <t>Trecho Banheiros Masc. E Fem. Externo</t>
  </si>
  <si>
    <t>Trecho Banheiros Prof. E Banheiro PNE</t>
  </si>
  <si>
    <t>Multibiodigestor 3000 litros</t>
  </si>
  <si>
    <t>Multibiodigestor 700 litros</t>
  </si>
  <si>
    <t>Tubulações externas</t>
  </si>
  <si>
    <t>Aterramento Tubulações Externas</t>
  </si>
  <si>
    <t>Sistema Tratamento de Esgoto</t>
  </si>
  <si>
    <t>Multibiodigestor 3000 litros (diâmetro 1,5m - área de 1,766m²)</t>
  </si>
  <si>
    <t>Área Aterro - Área do Escavo -  biodigestor</t>
  </si>
  <si>
    <t>Multibiodigestor 700 litros (diâmetro 1,0m - área de 0,785m²)</t>
  </si>
  <si>
    <t>MULTIBIODIGESTOR 3000 LITROS</t>
  </si>
  <si>
    <t>MULTIBIODIGESTOR 600 LITROS</t>
  </si>
  <si>
    <t>CAIXA D´ÁGUA EM POLIETILENO, 1000 LITROS - FORNECIMENTO E INSTALAÇÃO</t>
  </si>
  <si>
    <t>TUBO, PVC, SOLDÁVEL, DN 32MM, INSTALADO EM RAMAL OU SUB-RAMAL DE ÁGUA - FORNECIMENTO E INSTALAÇÃO. LIGAÇÃO COM REDE DE ÁGUA EXISTENTE NOS OUTROS BLOCOS DA ESCOLA</t>
  </si>
  <si>
    <t>1.7</t>
  </si>
  <si>
    <t>REGISTRO DE ESFERA, PVC, SOLDÁVEL, DN 32 MM, PARA RESERVATÓRIO - FORNECIMENTO E INSTALAÇÃO</t>
  </si>
  <si>
    <t>1.8</t>
  </si>
  <si>
    <t>ESTRUTURA EM MADEIRA PARA APOIAR CAIXAS DÁGUA SOBRE EDIFICAÇÃO EXISTENTE (DEPÓSITO) - BARROTES DE 5,0CMX15CM DE MADEIRA DE LEI</t>
  </si>
  <si>
    <t xml:space="preserve">1.5 - DEMOLIÇÃO DE LAJE, VIGAS, PILARES E SAPATAS EM CONCRETO ARMADO, DE FORMA MECANIZADA COM MARTELETE, SEM REAPROVEITAMENTO </t>
  </si>
  <si>
    <t>ESCAVAÇÃO MECANIZADA PARA INSTALAÇÃO DE MULTIBIODIGESTORES</t>
  </si>
  <si>
    <t>1.1 - ESTRUTURA EM MADEIRA PARA APOIAR CAIXAS DÁGUA SOBRE EDIFICAÇÃO EXISTENTE (DEPÓSITO) - BARROTES DE 5,0CMX15CM DE MADEIRA DE LEI</t>
  </si>
  <si>
    <t>1.2 - CAIXA D´ÁGUA EM POLIETILENO, 1000 LITROS - FORNECIMENTO E INSTALAÇÃO</t>
  </si>
  <si>
    <t>Conforme projeto</t>
  </si>
  <si>
    <t>Conforme projeto - barrotes a cada 25cm de distância</t>
  </si>
  <si>
    <t>1.3 - TUBO, PVC, SOLDÁVEL, DN 32MM, INSTALADO EM RAMAL OU SUB-RAMAL DE ÁGUA - FORNECIMENTO E INSTALAÇÃO. LIGAÇÃO COM REDE DE ÁGUA EXISTENTE NOS OUTROS BLOCOS DA ESCOLA</t>
  </si>
  <si>
    <t>Conforme projeto - tubulação para interligar com parte existente da escola</t>
  </si>
  <si>
    <t>1.4 - REGISTRO DE ESFERA, PVC, SOLDÁVEL, DN 32 MM, PARA RESERVATÓRIO - FORNECIMENTO E INSTALAÇÃO</t>
  </si>
  <si>
    <t>Conforme projeto - duas caixas dágua</t>
  </si>
  <si>
    <t>2.1 - ESTACA ESCAVADA MECANICAMENTE, SEM FLUIDO ESTABILIZANTE, COM 30CM DE DIÂMETRO, CONCRETO LANÇADO POR CAMINHÃO BETONEIRA</t>
  </si>
  <si>
    <t>ESTACA ESCAVADA MECANICAMENTE, SEM FLUIDO ESTABILIZANTE, COM 30CM DE DIÂMETRO, CONCRETO LANÇADO POR CAMINHÃO BETONEIRA - 4,50m DE PROFUNDIDADE</t>
  </si>
  <si>
    <t>100897 (ajust.)</t>
  </si>
  <si>
    <t xml:space="preserve">MONTAGEM DE ARMADURA LONGITUDINAL DE ESTACAS DE SEÇÃO CIRCULAR, DIÂMETRO = 10,0 MM </t>
  </si>
  <si>
    <t>MONTAGEM DE ARMADURA TRANSVERSAL DE ESTACAS DE SEÇÃO CIRCULAR, DIÂMETRO = 5,0 MM.</t>
  </si>
  <si>
    <t>ARMAÇÃO DE BLOCO UTILIZANDO AÇO CA-50 DE 10 MM -  MONTAGEM</t>
  </si>
  <si>
    <t>FABRICAÇÃO, MONTAGEM E DESMONTAGEM DE FÔRMA PARA BLOCO DE COROAMENTO, EM MADEIRA SERRADA, E=25 MM, 4 UTILIZAÇÕES.</t>
  </si>
  <si>
    <t>2.12</t>
  </si>
  <si>
    <t>2.13</t>
  </si>
  <si>
    <t>2.2 - MONTAGEM DE ARMADURA TRANSVERSAL DE ESTACAS DE SEÇÃO CIRCULAR, DIÂMETRO = 5,0 MM.</t>
  </si>
  <si>
    <t>Barras</t>
  </si>
  <si>
    <t>Compr. Pilar</t>
  </si>
  <si>
    <t>Compr. Total Ferro 10mm</t>
  </si>
  <si>
    <t>Total Ferro 10mm</t>
  </si>
  <si>
    <t xml:space="preserve">2.3 - MONTAGEM DE ARMADURA LONGITUDINAL DE ESTACAS DE SEÇÃO CIRCULAR, DIÂMETRO = 10,0 MM </t>
  </si>
  <si>
    <t>Compr. Estribo</t>
  </si>
  <si>
    <t>Estribos Espaçamento</t>
  </si>
  <si>
    <t>Quant. Estribos</t>
  </si>
  <si>
    <t>Total de metros de ferro 5mm</t>
  </si>
  <si>
    <t>Ferro 5mm (kg/m)</t>
  </si>
  <si>
    <t>Blocos</t>
  </si>
  <si>
    <t>Área de Fôrma 1 bloco</t>
  </si>
  <si>
    <t>Área de Fôrma Total</t>
  </si>
  <si>
    <t>2.4 - FABRICAÇÃO, MONTAGEM E DESMONTAGEM DE FÔRMA PARA BLOCO DE COROAMENTO, EM MADEIRA SERRADA, E=25 MM, 4 UTILIZAÇÕES.</t>
  </si>
  <si>
    <t>2.5 - ARMAÇÃO DE BLOCO UTILIZANDO AÇO CA-50 DE 10 MM -  MONTAGEM</t>
  </si>
  <si>
    <t>2.6 - ARMAÇÃO DE PILAR UTILIZANDO AÇO CA-60 DE 5,0 MM - MONTAGEM (ARRANQUE PILARES)</t>
  </si>
  <si>
    <t>2.7 - ARMAÇÃO DE PILAR UTILIZANDO AÇO CA-50 DE 10,0 MM - MONTAGEM - (ARRANQUE PILARES)</t>
  </si>
  <si>
    <t>PILARES P2 (15X30)</t>
  </si>
  <si>
    <t>Obs: fórmula usada foi: Área = Compr. x (Altura + Altura)</t>
  </si>
  <si>
    <t>P3</t>
  </si>
  <si>
    <t>(Comp.+Comp.)*Altura*Pilares</t>
  </si>
  <si>
    <t>Obs: na faces dos pilares que tem o tijolo não vai fôrma</t>
  </si>
  <si>
    <t>CONCRETAGEM DE VIGAS SUPERIORES, FCK 25 MPA -LANÇAMENTO, ADENSAMENTO E ACABAMENTO</t>
  </si>
  <si>
    <t>3.8 - CONCRETAGEM DE VIGAS SUPERIORES, FCK 25 MPA -LANÇAMENTO, ADENSAMENTO E ACABAMENTO</t>
  </si>
  <si>
    <t>Área oitão BWCs Profs e BWC PNE 2X</t>
  </si>
  <si>
    <t>Igual a área de Telhamento (item 5.4)</t>
  </si>
  <si>
    <t>LASTRO DE CONCRETO MAGRO, APLICADO EM PISOS - 6CM - CONTRA PISO</t>
  </si>
  <si>
    <t xml:space="preserve">PAREDE EXISTENTE </t>
  </si>
  <si>
    <t>Área de Cerâmica de Parede</t>
  </si>
  <si>
    <t>Desconto área que tinha revestimento existente (edificação existente)</t>
  </si>
  <si>
    <t>Área total de Emboço para Recebimento de Cerâmica</t>
  </si>
  <si>
    <t>10.19</t>
  </si>
  <si>
    <t>VASO SANITÁRIO SIFONADO COM CAIXA ACOPLADA LOUÇA BRANCA - FORNECIMENTO E INSTALAÇÃO - INFANTIL</t>
  </si>
  <si>
    <t>10.5 - VASO SANITÁRIO SIFONADO COM CAIXA ACOPLADA LOUÇA BRANCA - FORNECIMENTO E INSTALAÇÃO - INFANTIL</t>
  </si>
  <si>
    <t>10.6 - TORNEIRA CROMADA DE MESA, 1/2 OU 3/4, PARA LAVATÓRIO, PADRÃO POPULAR  - FORNECIMENTO E INSTALAÇÃO</t>
  </si>
  <si>
    <t>10.7 - TUBO, PVC, SOLDÁVEL, DN 25MM, INSTALADO EM RAMAL OU SUB-RAMAL DE ÁGUA - FORNECIMENTO E INSTALAÇÃO.</t>
  </si>
  <si>
    <t>10.8 - TUBO, PVC, SOLDÁVEL, DN 32MM, INSTALADO EM RAMAL OU SUB-RAMAL DE ÁGUA - FORNECIMENTO E INSTALAÇÃO.</t>
  </si>
  <si>
    <t>10.9 - REGISTRO DE GAVETA BRUTO, LATÃO, ROSCÁVEL, 3/4", FORNECIDO E INSTALADO</t>
  </si>
  <si>
    <t>10.10 - TUBO PVC, SERIE NORMAL, ESGOTO PREDIAL, DN 40 MM, FORNECIDO E INSTALADO EM RAMAL DE DESCARGA OU RAMAL DE ESGOTO SANITÁRIO</t>
  </si>
  <si>
    <t>10.11 - TUBO PVC, SERIE NORMAL, ESGOTO PREDIAL, DN 50 MM, FORNECIDO E INSTALADO EM RAMAL DE DESCARGA OU RAMAL DE ESGOTO SANITÁRIO</t>
  </si>
  <si>
    <t>10.12 - TUBO PVC, SERIE NORMAL, ESGOTO PREDIAL, DN 100 MM, FORNECIDO E INSTALADO EM RAMAL DE DESCARGA OU RAMAL DE ESGOTO SANITÁRIO</t>
  </si>
  <si>
    <t>10.13 - CAIXA SIFONADA, PVC, DN 150 X 185 X 75 MM, JUNTA ELÁSTICA, FORNECIDA E INSTALADA EM RAMAL DE DESCARGA OU EM RAMAL DE ESGOTO SANITÁRIO</t>
  </si>
  <si>
    <t>10.14 - CAIXA DE INSPEÇÃO CIRCULAR PARA ESGOTO, EM CONCRETO PRÉ-MOLDADO, DIÂMETRO INTERNO = 0,6 M, PROFUNDIDADE = 1 M</t>
  </si>
  <si>
    <t>10.15 - MULTIBIODIGESTOR 3000 LITROS</t>
  </si>
  <si>
    <t>10.16 - MULTIBIODIGESTOR 700 LITROS</t>
  </si>
  <si>
    <t>10.17 - SABONETEIRA PLASTICA TIPO DISPENSER PARA SABONETE LIQUIDO COM RESERVATORIO 800 A 1500 ML, INCLUSO FIXAÇÃO.</t>
  </si>
  <si>
    <t>10.18 - TOALHEIRO PLASTICO TIPO DISPENSER PARA PAPEL TOALHA INTERFOLHADO</t>
  </si>
  <si>
    <t>10.19 - PAPELEIRA DE PAREDE EM METAL CROMADO SEM TAMPA, INCLUSO FIXAÇÃO.</t>
  </si>
  <si>
    <t>1.9</t>
  </si>
  <si>
    <t>1.10</t>
  </si>
  <si>
    <t>DEMOLIÇÃO DE ALVENARIA DE BLOCO FURADO, DE FORMA MANUAL, SEM REAPROVEITAMENTO</t>
  </si>
  <si>
    <t xml:space="preserve">1.8 - ESCAVAÇÃO MANUAL DE VALA </t>
  </si>
  <si>
    <t>1.9 - ESCAVAÇÃO MECANIZADA PARA INSTALAÇÃO DE MULTIBIODIGESTORES</t>
  </si>
  <si>
    <t>1.10 - REATERRO MANUAL APILOADO COM SOQUETE</t>
  </si>
  <si>
    <t>1.6 - DEMOLIÇÃO DE ALVENARIA DE BLOCO FURADO, DE FORMA MANUAL, SEM REAPROVEITAMENTO</t>
  </si>
  <si>
    <t>PORTA SALA PROFESSORES</t>
  </si>
  <si>
    <t>PORTA SALA (PNE)</t>
  </si>
  <si>
    <t xml:space="preserve">REMOÇÃO DE JANELAS, DE FORMA MANUAL </t>
  </si>
  <si>
    <t xml:space="preserve">1.7 - REMOÇÃO DE JANELAS, DE FORMA MANUAL </t>
  </si>
  <si>
    <t>JANELA SALA PROFESSORES</t>
  </si>
  <si>
    <t>JANELA SALA (PNE)</t>
  </si>
  <si>
    <t>Área remoção</t>
  </si>
  <si>
    <t>Mercado</t>
  </si>
  <si>
    <t>2.14</t>
  </si>
  <si>
    <t>CONCRETAGEM DE BLOCOS DE FUNDAÇÃO, FCK 25 MPA - LANÇAMENTO, ADENSAMENTO E ACABAMENTO</t>
  </si>
  <si>
    <t>2.9 - CONCRETO CICLÓPICO FCK = 15MPA, 30% PEDRA DE MÃO EM VOLUME REAL, INCLUSIVE LANÇAMENTO (15cm de espessura)</t>
  </si>
  <si>
    <t>2.10 - FABRICAÇÃO, MONTAGEM E DESMONTAGEM DE FÔRMA PARA VIGA BALDRAME, EM MADEIRA SERRADA, E=25 MM, 4 UTILIZAÇÕES</t>
  </si>
  <si>
    <t>2.11 - ARMAÇÃO DE VIGA BALDRAME UTILIZANDO AÇO CA-60 DE 5 MM - MONTAGEM</t>
  </si>
  <si>
    <t>2.12 - ARMAÇÃO DE VIGA BALDRAME UTILIZANDO AÇO CA-50 DE 8,0MM - MONTAGEM</t>
  </si>
  <si>
    <t>2.13 - ARMAÇÃO DE VIGA BALDRAME UTILIZANDO AÇO CA-50 DE 10,0MM - MONTAGEM</t>
  </si>
  <si>
    <t>2.14 - CONCRETAGEM DE VIGAS BALDRAME, FCK 25 MPA - LANÇAMENTO, ADENSAMENTO E ACABAMENTO</t>
  </si>
  <si>
    <t>2.8 - CONCRETAGEM DE BLOCOS DE FUNDAÇÃO, FCK 25 MPA - LANÇAMENTO, ADENSAMENTO E ACABAMENTO</t>
  </si>
  <si>
    <t>Volume Total de concreto</t>
  </si>
</sst>
</file>

<file path=xl/styles.xml><?xml version="1.0" encoding="utf-8"?>
<styleSheet xmlns="http://schemas.openxmlformats.org/spreadsheetml/2006/main">
  <numFmts count="6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#,##0.000_);[Red]\(&quot;R$&quot;#,##0.000\)"/>
    <numFmt numFmtId="179" formatCode="&quot;R$&quot;#,##0.0_);[Red]\(&quot;R$&quot;#,##0.0\)"/>
    <numFmt numFmtId="180" formatCode="0.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(* #,##0_);_(* \(#,##0\);_(* &quot;-&quot;??_);_(@_)"/>
    <numFmt numFmtId="186" formatCode="_(* #,##0.0_);_(* \(#,##0.0\);_(* &quot;-&quot;??_);_(@_)"/>
    <numFmt numFmtId="187" formatCode="_(* #,##0.000_);_(* \(#,##0.000\);_(* &quot;-&quot;??_);_(@_)"/>
    <numFmt numFmtId="188" formatCode="_(* #,##0.0000_);_(* \(#,##0.0000\);_(* &quot;-&quot;??_);_(@_)"/>
    <numFmt numFmtId="189" formatCode="_-[$R$-416]\ * #,##0.00_-;\-[$R$-416]\ * #,##0.00_-;_-[$R$-416]\ * &quot;-&quot;??_-;_-@_-"/>
    <numFmt numFmtId="190" formatCode="[$-416]dddd\,\ d&quot; de &quot;mmmm&quot; de &quot;yyyy"/>
    <numFmt numFmtId="191" formatCode="&quot;R$&quot;\ #,##0.00"/>
    <numFmt numFmtId="192" formatCode="0.00000"/>
    <numFmt numFmtId="193" formatCode="0.0000"/>
    <numFmt numFmtId="194" formatCode="0.000"/>
    <numFmt numFmtId="195" formatCode="0.00000000"/>
    <numFmt numFmtId="196" formatCode="0.000000000"/>
    <numFmt numFmtId="197" formatCode="0.0000000000"/>
    <numFmt numFmtId="198" formatCode="0.00000000000"/>
    <numFmt numFmtId="199" formatCode="0.0000000"/>
    <numFmt numFmtId="200" formatCode="0.000000"/>
    <numFmt numFmtId="201" formatCode="0.0%"/>
    <numFmt numFmtId="202" formatCode="_-&quot;R$&quot;\ * #,##0.000_-;\-&quot;R$&quot;\ * #,##0.000_-;_-&quot;R$&quot;\ * &quot;-&quot;??_-;_-@_-"/>
    <numFmt numFmtId="203" formatCode="_-&quot;R$&quot;\ * #,##0.000_-;\-&quot;R$&quot;\ * #,##0.000_-;_-&quot;R$&quot;\ * &quot;-&quot;???_-;_-@_-"/>
    <numFmt numFmtId="204" formatCode="_-&quot;R$&quot;\ * #,##0.0000_-;\-&quot;R$&quot;\ * #,##0.0000_-;_-&quot;R$&quot;\ * &quot;-&quot;??_-;_-@_-"/>
    <numFmt numFmtId="205" formatCode="_(&quot;R$&quot;* #,##0.000_);_(&quot;R$&quot;* \(#,##0.000\);_(&quot;R$&quot;* &quot;-&quot;??_);_(@_)"/>
    <numFmt numFmtId="206" formatCode="#,##0.000"/>
    <numFmt numFmtId="207" formatCode="_-[$R$-416]\ * #,##0.000_-;\-[$R$-416]\ * #,##0.000_-;_-[$R$-416]\ * &quot;-&quot;??_-;_-@_-"/>
    <numFmt numFmtId="208" formatCode="_-[$R$-416]\ * #,##0.0000_-;\-[$R$-416]\ * #,##0.0000_-;_-[$R$-416]\ * &quot;-&quot;??_-;_-@_-"/>
    <numFmt numFmtId="209" formatCode="_-[$R$-416]\ * #,##0.00000_-;\-[$R$-416]\ * #,##0.00000_-;_-[$R$-416]\ * &quot;-&quot;??_-;_-@_-"/>
    <numFmt numFmtId="210" formatCode="_(&quot;R$&quot;* #,##0.0000_);_(&quot;R$&quot;* \(#,##0.0000\);_(&quot;R$&quot;* &quot;-&quot;??_);_(@_)"/>
    <numFmt numFmtId="211" formatCode="_(&quot;R$&quot;* #,##0.00000_);_(&quot;R$&quot;* \(#,##0.00000\);_(&quot;R$&quot;* &quot;-&quot;??_);_(@_)"/>
    <numFmt numFmtId="212" formatCode="_(&quot;R$&quot;* #,##0.000000_);_(&quot;R$&quot;* \(#,##0.000000\);_(&quot;R$&quot;* &quot;-&quot;??_);_(@_)"/>
    <numFmt numFmtId="213" formatCode="_(&quot;R$&quot;* #,##0.0000000_);_(&quot;R$&quot;* \(#,##0.0000000\);_(&quot;R$&quot;* &quot;-&quot;??_);_(@_)"/>
    <numFmt numFmtId="214" formatCode="_(* #,##0.0000_);_(* \(#,##0.0000\);_(* &quot;-&quot;????_);_(@_)"/>
    <numFmt numFmtId="215" formatCode="_-&quot;R$&quot;\ * #,##0.00000_-;\-&quot;R$&quot;\ * #,##0.00000_-;_-&quot;R$&quot;\ * &quot;-&quot;??_-;_-@_-"/>
    <numFmt numFmtId="216" formatCode="#,##0.00;[Red]#,##0.00"/>
    <numFmt numFmtId="217" formatCode="&quot;R$ &quot;#,##0.00"/>
    <numFmt numFmtId="218" formatCode="_(* #,##0.00_);_(* \(#,##0.00\);_(* \-??_);_(@_)"/>
    <numFmt numFmtId="219" formatCode="_(* #,##0.0000_);_(* \(#,##0.0000\);_(* \-??_);_(@_)"/>
    <numFmt numFmtId="220" formatCode="#.0000"/>
    <numFmt numFmtId="221" formatCode="#"/>
    <numFmt numFmtId="222" formatCode="&quot;Ativado&quot;;&quot;Ativado&quot;;&quot;Desativado&quot;"/>
    <numFmt numFmtId="223" formatCode="_-&quot;R$&quot;\ * #,##0.000000_-;\-&quot;R$&quot;\ * #,##0.000000_-;_-&quot;R$&quot;\ * &quot;-&quot;??_-;_-@_-"/>
    <numFmt numFmtId="224" formatCode="_-&quot;R$&quot;\ * #,##0.0000000_-;\-&quot;R$&quot;\ * #,##0.0000000_-;_-&quot;R$&quot;\ * &quot;-&quot;??_-;_-@_-"/>
  </numFmts>
  <fonts count="45">
    <font>
      <sz val="10"/>
      <name val="Arial"/>
      <family val="0"/>
    </font>
    <font>
      <sz val="10"/>
      <name val="Bookman Old Style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218" fontId="0" fillId="0" borderId="0" applyBorder="0" applyProtection="0">
      <alignment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16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33" borderId="0" xfId="64" applyNumberFormat="1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/>
    </xf>
    <xf numFmtId="2" fontId="1" fillId="0" borderId="0" xfId="64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4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1" fontId="3" fillId="0" borderId="14" xfId="64" applyFont="1" applyFill="1" applyBorder="1" applyAlignment="1">
      <alignment horizontal="center" vertical="center"/>
    </xf>
    <xf numFmtId="177" fontId="3" fillId="0" borderId="0" xfId="46" applyFont="1" applyAlignment="1">
      <alignment/>
    </xf>
    <xf numFmtId="0" fontId="3" fillId="0" borderId="0" xfId="0" applyFont="1" applyFill="1" applyBorder="1" applyAlignment="1">
      <alignment horizontal="center" vertical="center"/>
    </xf>
    <xf numFmtId="171" fontId="3" fillId="0" borderId="0" xfId="64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" fontId="3" fillId="0" borderId="14" xfId="64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0" applyNumberFormat="1" applyFont="1" applyAlignment="1">
      <alignment vertical="center"/>
    </xf>
    <xf numFmtId="44" fontId="3" fillId="0" borderId="0" xfId="64" applyNumberFormat="1" applyFont="1" applyFill="1" applyBorder="1" applyAlignment="1">
      <alignment vertical="center"/>
    </xf>
    <xf numFmtId="44" fontId="2" fillId="0" borderId="0" xfId="64" applyNumberFormat="1" applyFont="1" applyFill="1" applyBorder="1" applyAlignment="1">
      <alignment vertical="center"/>
    </xf>
    <xf numFmtId="8" fontId="3" fillId="0" borderId="0" xfId="0" applyNumberFormat="1" applyFont="1" applyFill="1" applyBorder="1" applyAlignment="1">
      <alignment vertical="center"/>
    </xf>
    <xf numFmtId="44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14" xfId="46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4" fontId="3" fillId="0" borderId="14" xfId="64" applyNumberFormat="1" applyFont="1" applyFill="1" applyBorder="1" applyAlignment="1">
      <alignment vertical="center"/>
    </xf>
    <xf numFmtId="44" fontId="3" fillId="0" borderId="14" xfId="64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/>
    </xf>
    <xf numFmtId="177" fontId="3" fillId="0" borderId="15" xfId="46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16" fontId="3" fillId="0" borderId="0" xfId="0" applyNumberFormat="1" applyFont="1" applyFill="1" applyBorder="1" applyAlignment="1">
      <alignment vertical="center"/>
    </xf>
    <xf numFmtId="8" fontId="3" fillId="0" borderId="10" xfId="0" applyNumberFormat="1" applyFont="1" applyFill="1" applyBorder="1" applyAlignment="1">
      <alignment vertical="center"/>
    </xf>
    <xf numFmtId="177" fontId="3" fillId="0" borderId="16" xfId="46" applyFont="1" applyFill="1" applyBorder="1" applyAlignment="1">
      <alignment horizontal="center" vertical="center"/>
    </xf>
    <xf numFmtId="44" fontId="3" fillId="0" borderId="17" xfId="64" applyNumberFormat="1" applyFont="1" applyFill="1" applyBorder="1" applyAlignment="1">
      <alignment horizontal="right" vertical="center"/>
    </xf>
    <xf numFmtId="44" fontId="2" fillId="0" borderId="10" xfId="64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89" fontId="3" fillId="0" borderId="14" xfId="46" applyNumberFormat="1" applyFont="1" applyBorder="1" applyAlignment="1">
      <alignment horizontal="center" vertical="center"/>
    </xf>
    <xf numFmtId="10" fontId="3" fillId="0" borderId="14" xfId="64" applyNumberFormat="1" applyFont="1" applyFill="1" applyBorder="1" applyAlignment="1">
      <alignment horizontal="center" vertical="center"/>
    </xf>
    <xf numFmtId="177" fontId="3" fillId="0" borderId="14" xfId="46" applyFont="1" applyBorder="1" applyAlignment="1">
      <alignment horizontal="center" vertical="center"/>
    </xf>
    <xf numFmtId="44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2" fillId="0" borderId="14" xfId="46" applyFont="1" applyBorder="1" applyAlignment="1">
      <alignment horizontal="center" vertical="center"/>
    </xf>
    <xf numFmtId="10" fontId="2" fillId="0" borderId="14" xfId="64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vertical="center"/>
    </xf>
    <xf numFmtId="0" fontId="3" fillId="34" borderId="22" xfId="0" applyFont="1" applyFill="1" applyBorder="1" applyAlignment="1">
      <alignment horizontal="center" vertical="center"/>
    </xf>
    <xf numFmtId="2" fontId="3" fillId="34" borderId="22" xfId="0" applyNumberFormat="1" applyFont="1" applyFill="1" applyBorder="1" applyAlignment="1">
      <alignment vertical="center"/>
    </xf>
    <xf numFmtId="2" fontId="3" fillId="34" borderId="22" xfId="0" applyNumberFormat="1" applyFont="1" applyFill="1" applyBorder="1" applyAlignment="1">
      <alignment horizontal="right" vertical="center"/>
    </xf>
    <xf numFmtId="0" fontId="3" fillId="34" borderId="22" xfId="0" applyFont="1" applyFill="1" applyBorder="1" applyAlignment="1">
      <alignment horizontal="right" vertical="center"/>
    </xf>
    <xf numFmtId="0" fontId="3" fillId="34" borderId="23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4" fontId="3" fillId="34" borderId="24" xfId="64" applyNumberFormat="1" applyFont="1" applyFill="1" applyBorder="1" applyAlignment="1">
      <alignment horizontal="center" vertical="center"/>
    </xf>
    <xf numFmtId="171" fontId="3" fillId="34" borderId="24" xfId="64" applyFont="1" applyFill="1" applyBorder="1" applyAlignment="1">
      <alignment horizontal="center" vertical="center"/>
    </xf>
    <xf numFmtId="44" fontId="3" fillId="34" borderId="24" xfId="64" applyNumberFormat="1" applyFont="1" applyFill="1" applyBorder="1" applyAlignment="1">
      <alignment horizontal="right" vertical="center"/>
    </xf>
    <xf numFmtId="44" fontId="2" fillId="34" borderId="24" xfId="64" applyNumberFormat="1" applyFont="1" applyFill="1" applyBorder="1" applyAlignment="1">
      <alignment horizontal="right" vertical="center"/>
    </xf>
    <xf numFmtId="44" fontId="2" fillId="34" borderId="12" xfId="64" applyNumberFormat="1" applyFont="1" applyFill="1" applyBorder="1" applyAlignment="1">
      <alignment horizontal="right" vertical="center"/>
    </xf>
    <xf numFmtId="4" fontId="3" fillId="34" borderId="16" xfId="0" applyNumberFormat="1" applyFont="1" applyFill="1" applyBorder="1" applyAlignment="1">
      <alignment vertical="center"/>
    </xf>
    <xf numFmtId="4" fontId="3" fillId="34" borderId="14" xfId="0" applyNumberFormat="1" applyFont="1" applyFill="1" applyBorder="1" applyAlignment="1">
      <alignment vertical="center"/>
    </xf>
    <xf numFmtId="4" fontId="3" fillId="34" borderId="22" xfId="64" applyNumberFormat="1" applyFont="1" applyFill="1" applyBorder="1" applyAlignment="1">
      <alignment horizontal="center" vertical="center"/>
    </xf>
    <xf numFmtId="171" fontId="3" fillId="34" borderId="22" xfId="64" applyFont="1" applyFill="1" applyBorder="1" applyAlignment="1">
      <alignment vertical="center"/>
    </xf>
    <xf numFmtId="171" fontId="3" fillId="34" borderId="22" xfId="64" applyFont="1" applyFill="1" applyBorder="1" applyAlignment="1">
      <alignment horizontal="right" vertical="center"/>
    </xf>
    <xf numFmtId="171" fontId="3" fillId="34" borderId="23" xfId="64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vertical="center"/>
    </xf>
    <xf numFmtId="0" fontId="3" fillId="34" borderId="25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171" fontId="3" fillId="34" borderId="18" xfId="64" applyFont="1" applyFill="1" applyBorder="1" applyAlignment="1">
      <alignment vertical="center"/>
    </xf>
    <xf numFmtId="44" fontId="3" fillId="34" borderId="18" xfId="64" applyNumberFormat="1" applyFont="1" applyFill="1" applyBorder="1" applyAlignment="1">
      <alignment vertical="center"/>
    </xf>
    <xf numFmtId="44" fontId="2" fillId="34" borderId="18" xfId="64" applyNumberFormat="1" applyFont="1" applyFill="1" applyBorder="1" applyAlignment="1">
      <alignment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 vertical="center"/>
    </xf>
    <xf numFmtId="4" fontId="3" fillId="34" borderId="24" xfId="0" applyNumberFormat="1" applyFont="1" applyFill="1" applyBorder="1" applyAlignment="1">
      <alignment vertical="center"/>
    </xf>
    <xf numFmtId="0" fontId="3" fillId="34" borderId="1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77" fontId="3" fillId="0" borderId="18" xfId="46" applyFont="1" applyFill="1" applyBorder="1" applyAlignment="1">
      <alignment horizontal="center" vertical="center"/>
    </xf>
    <xf numFmtId="177" fontId="2" fillId="0" borderId="18" xfId="46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top" wrapText="1"/>
    </xf>
    <xf numFmtId="19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3" fillId="0" borderId="0" xfId="46" applyFont="1" applyFill="1" applyBorder="1" applyAlignment="1">
      <alignment horizontal="center" vertical="center"/>
    </xf>
    <xf numFmtId="177" fontId="2" fillId="0" borderId="0" xfId="46" applyFont="1" applyFill="1" applyBorder="1" applyAlignment="1">
      <alignment horizontal="center" vertical="center"/>
    </xf>
    <xf numFmtId="177" fontId="2" fillId="0" borderId="0" xfId="46" applyNumberFormat="1" applyFont="1" applyFill="1" applyBorder="1" applyAlignment="1">
      <alignment horizontal="center" vertical="center"/>
    </xf>
    <xf numFmtId="44" fontId="3" fillId="0" borderId="0" xfId="0" applyNumberFormat="1" applyFont="1" applyBorder="1" applyAlignment="1">
      <alignment/>
    </xf>
    <xf numFmtId="0" fontId="3" fillId="0" borderId="0" xfId="64" applyNumberFormat="1" applyFont="1" applyFill="1" applyBorder="1" applyAlignment="1">
      <alignment horizontal="center" vertical="center"/>
    </xf>
    <xf numFmtId="189" fontId="3" fillId="0" borderId="0" xfId="64" applyNumberFormat="1" applyFont="1" applyFill="1" applyBorder="1" applyAlignment="1">
      <alignment horizontal="right" vertical="center"/>
    </xf>
    <xf numFmtId="44" fontId="3" fillId="0" borderId="0" xfId="0" applyNumberFormat="1" applyFont="1" applyFill="1" applyBorder="1" applyAlignment="1">
      <alignment/>
    </xf>
    <xf numFmtId="177" fontId="3" fillId="0" borderId="0" xfId="46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center" vertical="center"/>
    </xf>
    <xf numFmtId="0" fontId="44" fillId="35" borderId="14" xfId="0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43" fontId="4" fillId="34" borderId="14" xfId="0" applyNumberFormat="1" applyFont="1" applyFill="1" applyBorder="1" applyAlignment="1">
      <alignment horizontal="right" vertical="center"/>
    </xf>
    <xf numFmtId="43" fontId="4" fillId="34" borderId="17" xfId="0" applyNumberFormat="1" applyFont="1" applyFill="1" applyBorder="1" applyAlignment="1">
      <alignment horizontal="right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43" fontId="44" fillId="0" borderId="14" xfId="0" applyNumberFormat="1" applyFont="1" applyBorder="1" applyAlignment="1">
      <alignment vertical="center"/>
    </xf>
    <xf numFmtId="43" fontId="44" fillId="0" borderId="17" xfId="0" applyNumberFormat="1" applyFont="1" applyBorder="1" applyAlignment="1">
      <alignment vertical="center"/>
    </xf>
    <xf numFmtId="43" fontId="4" fillId="34" borderId="14" xfId="0" applyNumberFormat="1" applyFont="1" applyFill="1" applyBorder="1" applyAlignment="1">
      <alignment vertical="center"/>
    </xf>
    <xf numFmtId="43" fontId="4" fillId="34" borderId="17" xfId="0" applyNumberFormat="1" applyFont="1" applyFill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43" fontId="44" fillId="0" borderId="14" xfId="0" applyNumberFormat="1" applyFont="1" applyBorder="1" applyAlignment="1">
      <alignment horizontal="right" vertical="center"/>
    </xf>
    <xf numFmtId="43" fontId="44" fillId="34" borderId="14" xfId="0" applyNumberFormat="1" applyFont="1" applyFill="1" applyBorder="1" applyAlignment="1">
      <alignment vertical="center"/>
    </xf>
    <xf numFmtId="0" fontId="44" fillId="36" borderId="11" xfId="0" applyFont="1" applyFill="1" applyBorder="1" applyAlignment="1">
      <alignment horizontal="right" vertical="center"/>
    </xf>
    <xf numFmtId="0" fontId="4" fillId="36" borderId="24" xfId="0" applyFont="1" applyFill="1" applyBorder="1" applyAlignment="1">
      <alignment vertical="center"/>
    </xf>
    <xf numFmtId="2" fontId="4" fillId="36" borderId="24" xfId="0" applyNumberFormat="1" applyFont="1" applyFill="1" applyBorder="1" applyAlignment="1">
      <alignment vertical="center"/>
    </xf>
    <xf numFmtId="2" fontId="4" fillId="3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3" fontId="5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2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89" fontId="3" fillId="0" borderId="0" xfId="46" applyNumberFormat="1" applyFont="1" applyFill="1" applyBorder="1" applyAlignment="1">
      <alignment horizontal="center" vertical="center"/>
    </xf>
    <xf numFmtId="10" fontId="3" fillId="0" borderId="0" xfId="64" applyNumberFormat="1" applyFont="1" applyFill="1" applyBorder="1" applyAlignment="1">
      <alignment horizontal="center" vertical="center"/>
    </xf>
    <xf numFmtId="177" fontId="2" fillId="0" borderId="37" xfId="46" applyNumberFormat="1" applyFont="1" applyFill="1" applyBorder="1" applyAlignment="1">
      <alignment horizontal="center" vertical="center"/>
    </xf>
    <xf numFmtId="11" fontId="2" fillId="0" borderId="14" xfId="0" applyNumberFormat="1" applyFont="1" applyFill="1" applyBorder="1" applyAlignment="1">
      <alignment vertical="center" wrapText="1"/>
    </xf>
    <xf numFmtId="0" fontId="3" fillId="34" borderId="17" xfId="0" applyFont="1" applyFill="1" applyBorder="1" applyAlignment="1">
      <alignment horizontal="center" vertical="center"/>
    </xf>
    <xf numFmtId="4" fontId="3" fillId="34" borderId="35" xfId="0" applyNumberFormat="1" applyFont="1" applyFill="1" applyBorder="1" applyAlignment="1">
      <alignment vertical="center"/>
    </xf>
    <xf numFmtId="4" fontId="3" fillId="34" borderId="36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38" xfId="64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39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wrapText="1"/>
    </xf>
    <xf numFmtId="0" fontId="3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2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3" fillId="0" borderId="13" xfId="0" applyFont="1" applyFill="1" applyBorder="1" applyAlignment="1">
      <alignment/>
    </xf>
    <xf numFmtId="2" fontId="3" fillId="0" borderId="14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vertic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left"/>
    </xf>
    <xf numFmtId="2" fontId="3" fillId="0" borderId="43" xfId="0" applyNumberFormat="1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2" fontId="3" fillId="0" borderId="14" xfId="0" applyNumberFormat="1" applyFont="1" applyBorder="1" applyAlignment="1">
      <alignment horizont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wrapText="1"/>
    </xf>
    <xf numFmtId="2" fontId="3" fillId="0" borderId="45" xfId="0" applyNumberFormat="1" applyFont="1" applyBorder="1" applyAlignment="1">
      <alignment horizontal="center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3" fillId="0" borderId="32" xfId="0" applyNumberFormat="1" applyFont="1" applyBorder="1" applyAlignment="1">
      <alignment horizontal="center" wrapText="1"/>
    </xf>
    <xf numFmtId="2" fontId="3" fillId="0" borderId="33" xfId="0" applyNumberFormat="1" applyFont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2" fontId="3" fillId="0" borderId="38" xfId="0" applyNumberFormat="1" applyFont="1" applyBorder="1" applyAlignment="1">
      <alignment horizontal="center"/>
    </xf>
    <xf numFmtId="2" fontId="3" fillId="0" borderId="47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 vertic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 wrapText="1"/>
    </xf>
    <xf numFmtId="2" fontId="3" fillId="0" borderId="48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2" fontId="3" fillId="0" borderId="24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220" fontId="3" fillId="0" borderId="14" xfId="0" applyNumberFormat="1" applyFont="1" applyFill="1" applyBorder="1" applyAlignment="1">
      <alignment vertical="center" wrapText="1"/>
    </xf>
    <xf numFmtId="4" fontId="3" fillId="0" borderId="16" xfId="64" applyNumberFormat="1" applyFont="1" applyFill="1" applyBorder="1" applyAlignment="1">
      <alignment horizontal="center" vertical="center"/>
    </xf>
    <xf numFmtId="171" fontId="3" fillId="0" borderId="38" xfId="64" applyFont="1" applyFill="1" applyBorder="1" applyAlignment="1">
      <alignment horizontal="center" vertical="center"/>
    </xf>
    <xf numFmtId="4" fontId="3" fillId="0" borderId="49" xfId="64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220" fontId="3" fillId="0" borderId="14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wrapText="1"/>
    </xf>
    <xf numFmtId="0" fontId="3" fillId="0" borderId="38" xfId="0" applyFont="1" applyFill="1" applyBorder="1" applyAlignment="1">
      <alignment horizontal="left" wrapTex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/>
    </xf>
    <xf numFmtId="0" fontId="0" fillId="0" borderId="10" xfId="0" applyBorder="1" applyAlignment="1">
      <alignment/>
    </xf>
    <xf numFmtId="44" fontId="0" fillId="0" borderId="0" xfId="0" applyNumberFormat="1" applyAlignment="1">
      <alignment/>
    </xf>
    <xf numFmtId="2" fontId="3" fillId="0" borderId="39" xfId="65" applyNumberFormat="1" applyFont="1" applyFill="1" applyBorder="1" applyAlignment="1">
      <alignment horizontal="center" vertical="center"/>
    </xf>
    <xf numFmtId="171" fontId="3" fillId="0" borderId="39" xfId="65" applyFont="1" applyFill="1" applyBorder="1" applyAlignment="1">
      <alignment horizontal="center" vertical="center"/>
    </xf>
    <xf numFmtId="0" fontId="3" fillId="37" borderId="21" xfId="65" applyNumberFormat="1" applyFont="1" applyFill="1" applyBorder="1" applyAlignment="1">
      <alignment horizontal="center" vertical="center"/>
    </xf>
    <xf numFmtId="189" fontId="3" fillId="37" borderId="23" xfId="65" applyNumberFormat="1" applyFont="1" applyFill="1" applyBorder="1" applyAlignment="1">
      <alignment horizontal="right" vertical="center"/>
    </xf>
    <xf numFmtId="0" fontId="3" fillId="37" borderId="13" xfId="65" applyNumberFormat="1" applyFont="1" applyFill="1" applyBorder="1" applyAlignment="1">
      <alignment horizontal="center" vertical="center"/>
    </xf>
    <xf numFmtId="189" fontId="3" fillId="37" borderId="17" xfId="65" applyNumberFormat="1" applyFont="1" applyFill="1" applyBorder="1" applyAlignment="1">
      <alignment horizontal="right" vertical="center"/>
    </xf>
    <xf numFmtId="171" fontId="3" fillId="0" borderId="18" xfId="65" applyFont="1" applyFill="1" applyBorder="1" applyAlignment="1">
      <alignment horizontal="center" vertical="center"/>
    </xf>
    <xf numFmtId="0" fontId="3" fillId="37" borderId="11" xfId="65" applyNumberFormat="1" applyFont="1" applyFill="1" applyBorder="1" applyAlignment="1">
      <alignment horizontal="center" vertical="center"/>
    </xf>
    <xf numFmtId="189" fontId="3" fillId="37" borderId="12" xfId="65" applyNumberFormat="1" applyFont="1" applyFill="1" applyBorder="1" applyAlignment="1">
      <alignment horizontal="right" vertical="center"/>
    </xf>
    <xf numFmtId="44" fontId="2" fillId="0" borderId="10" xfId="65" applyNumberFormat="1" applyFont="1" applyFill="1" applyBorder="1" applyAlignment="1">
      <alignment vertical="center"/>
    </xf>
    <xf numFmtId="44" fontId="3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51" xfId="0" applyFont="1" applyBorder="1" applyAlignment="1">
      <alignment horizontal="center"/>
    </xf>
    <xf numFmtId="171" fontId="3" fillId="0" borderId="0" xfId="65" applyFont="1" applyFill="1" applyBorder="1" applyAlignment="1">
      <alignment horizontal="center" vertical="center"/>
    </xf>
    <xf numFmtId="171" fontId="3" fillId="0" borderId="10" xfId="64" applyFont="1" applyFill="1" applyBorder="1" applyAlignment="1">
      <alignment vertical="center"/>
    </xf>
    <xf numFmtId="44" fontId="3" fillId="0" borderId="10" xfId="64" applyNumberFormat="1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3" fillId="0" borderId="5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0" xfId="0" applyFont="1" applyBorder="1" applyAlignment="1">
      <alignment horizontal="left"/>
    </xf>
    <xf numFmtId="0" fontId="3" fillId="0" borderId="53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2" fontId="3" fillId="0" borderId="5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24" xfId="0" applyFont="1" applyFill="1" applyBorder="1" applyAlignment="1">
      <alignment horizontal="center" vertical="center"/>
    </xf>
    <xf numFmtId="194" fontId="3" fillId="0" borderId="17" xfId="0" applyNumberFormat="1" applyFont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top" wrapText="1"/>
    </xf>
    <xf numFmtId="177" fontId="3" fillId="0" borderId="16" xfId="46" applyNumberFormat="1" applyFont="1" applyFill="1" applyBorder="1" applyAlignment="1">
      <alignment horizontal="center" vertical="center"/>
    </xf>
    <xf numFmtId="177" fontId="3" fillId="0" borderId="13" xfId="46" applyFont="1" applyFill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6" fillId="34" borderId="21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left" vertical="center"/>
    </xf>
    <xf numFmtId="0" fontId="2" fillId="34" borderId="39" xfId="0" applyFont="1" applyFill="1" applyBorder="1" applyAlignment="1">
      <alignment horizontal="left" vertical="center"/>
    </xf>
    <xf numFmtId="0" fontId="2" fillId="34" borderId="41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24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2" fillId="38" borderId="34" xfId="0" applyFont="1" applyFill="1" applyBorder="1" applyAlignment="1">
      <alignment horizontal="center"/>
    </xf>
    <xf numFmtId="0" fontId="2" fillId="38" borderId="35" xfId="0" applyFont="1" applyFill="1" applyBorder="1" applyAlignment="1">
      <alignment horizontal="center"/>
    </xf>
    <xf numFmtId="0" fontId="2" fillId="38" borderId="36" xfId="0" applyFont="1" applyFill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8" fontId="3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60" xfId="0" applyFont="1" applyFill="1" applyBorder="1" applyAlignment="1">
      <alignment horizontal="left" vertical="center"/>
    </xf>
    <xf numFmtId="0" fontId="2" fillId="34" borderId="50" xfId="0" applyFont="1" applyFill="1" applyBorder="1" applyAlignment="1">
      <alignment horizontal="left" vertical="center"/>
    </xf>
    <xf numFmtId="0" fontId="2" fillId="34" borderId="52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2" fillId="34" borderId="42" xfId="0" applyFont="1" applyFill="1" applyBorder="1" applyAlignment="1">
      <alignment horizontal="left" vertical="center"/>
    </xf>
    <xf numFmtId="0" fontId="2" fillId="34" borderId="45" xfId="0" applyFont="1" applyFill="1" applyBorder="1" applyAlignment="1">
      <alignment horizontal="left" vertical="center"/>
    </xf>
    <xf numFmtId="0" fontId="2" fillId="34" borderId="49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7" fontId="2" fillId="0" borderId="14" xfId="46" applyFont="1" applyBorder="1" applyAlignment="1">
      <alignment horizontal="center" vertical="center"/>
    </xf>
    <xf numFmtId="10" fontId="2" fillId="0" borderId="14" xfId="64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5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5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5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9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2" fontId="3" fillId="0" borderId="47" xfId="0" applyNumberFormat="1" applyFont="1" applyBorder="1" applyAlignment="1">
      <alignment horizontal="center" vertical="center"/>
    </xf>
    <xf numFmtId="2" fontId="3" fillId="0" borderId="63" xfId="0" applyNumberFormat="1" applyFon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/>
    </xf>
    <xf numFmtId="2" fontId="3" fillId="0" borderId="52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3" fillId="0" borderId="52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1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61" xfId="0" applyFont="1" applyFill="1" applyBorder="1" applyAlignment="1">
      <alignment horizontal="center" vertical="top" wrapText="1"/>
    </xf>
    <xf numFmtId="0" fontId="3" fillId="0" borderId="6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57" xfId="0" applyFont="1" applyBorder="1" applyAlignment="1">
      <alignment horizontal="left" wrapText="1"/>
    </xf>
    <xf numFmtId="0" fontId="3" fillId="0" borderId="56" xfId="0" applyFont="1" applyBorder="1" applyAlignment="1">
      <alignment horizontal="left" wrapText="1"/>
    </xf>
    <xf numFmtId="0" fontId="3" fillId="0" borderId="58" xfId="0" applyFont="1" applyBorder="1" applyAlignment="1">
      <alignment horizontal="left" wrapText="1"/>
    </xf>
    <xf numFmtId="0" fontId="3" fillId="0" borderId="57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left" vertical="center"/>
    </xf>
    <xf numFmtId="2" fontId="3" fillId="0" borderId="38" xfId="0" applyNumberFormat="1" applyFont="1" applyBorder="1" applyAlignment="1">
      <alignment horizontal="center" vertical="center"/>
    </xf>
    <xf numFmtId="2" fontId="3" fillId="0" borderId="70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2" fontId="3" fillId="0" borderId="39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50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47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2" fontId="3" fillId="0" borderId="70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2" fontId="3" fillId="0" borderId="47" xfId="0" applyNumberFormat="1" applyFont="1" applyBorder="1" applyAlignment="1">
      <alignment horizontal="center" vertical="center" wrapText="1"/>
    </xf>
    <xf numFmtId="2" fontId="3" fillId="0" borderId="63" xfId="0" applyNumberFormat="1" applyFont="1" applyBorder="1" applyAlignment="1">
      <alignment horizontal="center" vertical="center" wrapText="1"/>
    </xf>
    <xf numFmtId="2" fontId="3" fillId="0" borderId="41" xfId="0" applyNumberFormat="1" applyFont="1" applyBorder="1" applyAlignment="1">
      <alignment horizontal="center" vertical="center" wrapText="1"/>
    </xf>
    <xf numFmtId="2" fontId="3" fillId="0" borderId="42" xfId="0" applyNumberFormat="1" applyFont="1" applyBorder="1" applyAlignment="1">
      <alignment horizontal="center" vertical="center" wrapText="1"/>
    </xf>
    <xf numFmtId="2" fontId="3" fillId="0" borderId="45" xfId="0" applyNumberFormat="1" applyFont="1" applyBorder="1" applyAlignment="1">
      <alignment horizontal="center" vertical="center" wrapText="1"/>
    </xf>
    <xf numFmtId="2" fontId="3" fillId="0" borderId="49" xfId="0" applyNumberFormat="1" applyFont="1" applyBorder="1" applyAlignment="1">
      <alignment horizontal="center" vertical="center" wrapText="1"/>
    </xf>
    <xf numFmtId="2" fontId="3" fillId="0" borderId="34" xfId="0" applyNumberFormat="1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2" fontId="3" fillId="0" borderId="72" xfId="0" applyNumberFormat="1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 wrapText="1"/>
    </xf>
    <xf numFmtId="0" fontId="2" fillId="0" borderId="5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34" borderId="61" xfId="0" applyFont="1" applyFill="1" applyBorder="1" applyAlignment="1">
      <alignment horizontal="left" vertical="center" wrapText="1"/>
    </xf>
    <xf numFmtId="0" fontId="2" fillId="34" borderId="62" xfId="0" applyFont="1" applyFill="1" applyBorder="1" applyAlignment="1">
      <alignment horizontal="left" vertical="center" wrapText="1"/>
    </xf>
    <xf numFmtId="0" fontId="2" fillId="34" borderId="73" xfId="0" applyFont="1" applyFill="1" applyBorder="1" applyAlignment="1">
      <alignment horizontal="left" vertical="center" wrapText="1"/>
    </xf>
    <xf numFmtId="0" fontId="2" fillId="34" borderId="53" xfId="0" applyFont="1" applyFill="1" applyBorder="1" applyAlignment="1">
      <alignment horizontal="left" vertical="center"/>
    </xf>
    <xf numFmtId="0" fontId="2" fillId="34" borderId="57" xfId="0" applyFont="1" applyFill="1" applyBorder="1" applyAlignment="1">
      <alignment horizontal="left" vertical="center"/>
    </xf>
    <xf numFmtId="0" fontId="2" fillId="34" borderId="56" xfId="0" applyFont="1" applyFill="1" applyBorder="1" applyAlignment="1">
      <alignment horizontal="left" vertical="center"/>
    </xf>
    <xf numFmtId="0" fontId="2" fillId="34" borderId="58" xfId="0" applyFont="1" applyFill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2" fontId="3" fillId="0" borderId="43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57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2" fontId="3" fillId="0" borderId="57" xfId="0" applyNumberFormat="1" applyFont="1" applyFill="1" applyBorder="1" applyAlignment="1">
      <alignment horizontal="left" wrapText="1"/>
    </xf>
    <xf numFmtId="2" fontId="3" fillId="0" borderId="56" xfId="0" applyNumberFormat="1" applyFont="1" applyFill="1" applyBorder="1" applyAlignment="1">
      <alignment horizontal="left" wrapText="1"/>
    </xf>
    <xf numFmtId="2" fontId="3" fillId="0" borderId="58" xfId="0" applyNumberFormat="1" applyFont="1" applyFill="1" applyBorder="1" applyAlignment="1">
      <alignment horizontal="left" wrapText="1"/>
    </xf>
    <xf numFmtId="2" fontId="3" fillId="0" borderId="57" xfId="0" applyNumberFormat="1" applyFont="1" applyFill="1" applyBorder="1" applyAlignment="1">
      <alignment horizontal="left"/>
    </xf>
    <xf numFmtId="2" fontId="3" fillId="0" borderId="56" xfId="0" applyNumberFormat="1" applyFont="1" applyFill="1" applyBorder="1" applyAlignment="1">
      <alignment horizontal="left"/>
    </xf>
    <xf numFmtId="2" fontId="3" fillId="0" borderId="58" xfId="0" applyNumberFormat="1" applyFont="1" applyFill="1" applyBorder="1" applyAlignment="1">
      <alignment horizontal="left"/>
    </xf>
    <xf numFmtId="0" fontId="3" fillId="0" borderId="74" xfId="0" applyFont="1" applyBorder="1" applyAlignment="1">
      <alignment horizontal="left" wrapText="1"/>
    </xf>
    <xf numFmtId="2" fontId="3" fillId="0" borderId="14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wrapText="1"/>
    </xf>
    <xf numFmtId="0" fontId="3" fillId="0" borderId="52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61" xfId="0" applyFont="1" applyBorder="1" applyAlignment="1">
      <alignment horizontal="left"/>
    </xf>
    <xf numFmtId="0" fontId="3" fillId="0" borderId="6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2" fontId="3" fillId="0" borderId="64" xfId="0" applyNumberFormat="1" applyFont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 vertical="center"/>
    </xf>
    <xf numFmtId="2" fontId="3" fillId="0" borderId="68" xfId="0" applyNumberFormat="1" applyFont="1" applyBorder="1" applyAlignment="1">
      <alignment horizontal="center" vertical="center"/>
    </xf>
    <xf numFmtId="2" fontId="3" fillId="0" borderId="60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2" fontId="3" fillId="0" borderId="64" xfId="0" applyNumberFormat="1" applyFont="1" applyBorder="1" applyAlignment="1">
      <alignment horizontal="center" vertical="center" wrapText="1"/>
    </xf>
    <xf numFmtId="2" fontId="3" fillId="0" borderId="68" xfId="0" applyNumberFormat="1" applyFont="1" applyBorder="1" applyAlignment="1">
      <alignment horizontal="center" vertical="center" wrapText="1"/>
    </xf>
    <xf numFmtId="2" fontId="3" fillId="0" borderId="6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 wrapText="1"/>
    </xf>
    <xf numFmtId="0" fontId="3" fillId="0" borderId="49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57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57" xfId="0" applyFont="1" applyFill="1" applyBorder="1" applyAlignment="1">
      <alignment horizontal="left" vertical="top" wrapText="1"/>
    </xf>
    <xf numFmtId="0" fontId="3" fillId="0" borderId="56" xfId="0" applyFont="1" applyFill="1" applyBorder="1" applyAlignment="1">
      <alignment horizontal="left" vertical="top" wrapText="1"/>
    </xf>
    <xf numFmtId="0" fontId="3" fillId="0" borderId="58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 2" xfId="48"/>
    <cellStyle name="Neutra" xfId="49"/>
    <cellStyle name="Normal 23 2" xfId="50"/>
    <cellStyle name="Nota" xfId="51"/>
    <cellStyle name="Percent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24</xdr:row>
      <xdr:rowOff>85725</xdr:rowOff>
    </xdr:from>
    <xdr:to>
      <xdr:col>4</xdr:col>
      <xdr:colOff>504825</xdr:colOff>
      <xdr:row>27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4695825"/>
          <a:ext cx="3162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ioambiente\rede\Users\user\Downloads\Or&#231;amento\PLANILHA%20FINA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BDI (1)"/>
      <sheetName val="PO"/>
      <sheetName val="PLQ"/>
      <sheetName val="CFF"/>
    </sheetNames>
    <definedNames>
      <definedName name="linhaSINAPIxls" sheetId="2" refersTo="=PO!$X1"/>
    </definedNames>
    <sheetDataSet>
      <sheetData sheetId="0">
        <row r="38">
          <cell r="A38">
            <v>43221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3"/>
  <sheetViews>
    <sheetView showGridLines="0" tabSelected="1" view="pageBreakPreview" zoomScaleSheetLayoutView="100" zoomScalePageLayoutView="0" workbookViewId="0" topLeftCell="A1">
      <selection activeCell="K142" sqref="K142"/>
    </sheetView>
  </sheetViews>
  <sheetFormatPr defaultColWidth="9.140625" defaultRowHeight="12.75"/>
  <cols>
    <col min="1" max="1" width="9.57421875" style="1" customWidth="1"/>
    <col min="2" max="2" width="40.28125" style="1" customWidth="1"/>
    <col min="3" max="3" width="7.8515625" style="1" bestFit="1" customWidth="1"/>
    <col min="4" max="4" width="6.140625" style="1" bestFit="1" customWidth="1"/>
    <col min="5" max="5" width="11.7109375" style="1" bestFit="1" customWidth="1"/>
    <col min="6" max="6" width="15.00390625" style="1" customWidth="1"/>
    <col min="7" max="7" width="11.7109375" style="1" bestFit="1" customWidth="1"/>
    <col min="8" max="9" width="15.8515625" style="1" bestFit="1" customWidth="1"/>
    <col min="10" max="10" width="14.00390625" style="1" bestFit="1" customWidth="1"/>
    <col min="11" max="11" width="10.8515625" style="1" customWidth="1"/>
    <col min="12" max="12" width="16.00390625" style="1" customWidth="1"/>
    <col min="13" max="13" width="5.7109375" style="1" hidden="1" customWidth="1"/>
    <col min="14" max="14" width="14.8515625" style="1" bestFit="1" customWidth="1"/>
    <col min="15" max="15" width="8.57421875" style="1" bestFit="1" customWidth="1"/>
    <col min="16" max="16" width="14.8515625" style="1" bestFit="1" customWidth="1"/>
    <col min="17" max="17" width="8.57421875" style="1" bestFit="1" customWidth="1"/>
    <col min="18" max="16384" width="9.140625" style="1" customWidth="1"/>
  </cols>
  <sheetData>
    <row r="1" spans="1:12" ht="15.75">
      <c r="A1" s="315" t="s">
        <v>93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7"/>
    </row>
    <row r="2" spans="1:17" ht="15">
      <c r="A2" s="318" t="s">
        <v>168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20"/>
      <c r="M2" s="23"/>
      <c r="N2" s="53"/>
      <c r="O2" s="53"/>
      <c r="P2" s="53"/>
      <c r="Q2" s="53"/>
    </row>
    <row r="3" spans="1:17" ht="15">
      <c r="A3" s="321" t="s">
        <v>169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3"/>
      <c r="M3" s="23"/>
      <c r="N3" s="53"/>
      <c r="O3" s="53"/>
      <c r="P3" s="53"/>
      <c r="Q3" s="53"/>
    </row>
    <row r="4" spans="1:17" ht="15">
      <c r="A4" s="321" t="s">
        <v>171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3"/>
      <c r="M4" s="23"/>
      <c r="N4" s="53"/>
      <c r="O4" s="53"/>
      <c r="P4" s="53"/>
      <c r="Q4" s="53"/>
    </row>
    <row r="5" spans="1:17" ht="14.25" customHeight="1">
      <c r="A5" s="321" t="s">
        <v>175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3"/>
      <c r="M5" s="23"/>
      <c r="N5" s="53"/>
      <c r="O5" s="53"/>
      <c r="P5" s="53"/>
      <c r="Q5" s="53"/>
    </row>
    <row r="6" spans="1:17" ht="14.25" customHeight="1" thickBot="1">
      <c r="A6" s="324" t="s">
        <v>170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6"/>
      <c r="M6" s="23"/>
      <c r="N6" s="53"/>
      <c r="O6" s="53"/>
      <c r="P6" s="53"/>
      <c r="Q6" s="53"/>
    </row>
    <row r="7" spans="1:17" ht="15.75" thickBot="1">
      <c r="A7" s="327" t="s">
        <v>32</v>
      </c>
      <c r="B7" s="328"/>
      <c r="C7" s="328"/>
      <c r="D7" s="328"/>
      <c r="E7" s="328"/>
      <c r="F7" s="328"/>
      <c r="G7" s="328"/>
      <c r="H7" s="328"/>
      <c r="I7" s="329"/>
      <c r="J7" s="330" t="s">
        <v>42</v>
      </c>
      <c r="K7" s="331"/>
      <c r="L7" s="332"/>
      <c r="M7" s="24" t="s">
        <v>44</v>
      </c>
      <c r="N7" s="53"/>
      <c r="O7" s="53"/>
      <c r="P7" s="53"/>
      <c r="Q7" s="53"/>
    </row>
    <row r="8" spans="1:17" ht="15.75" thickBot="1">
      <c r="A8" s="333" t="s">
        <v>0</v>
      </c>
      <c r="B8" s="333" t="s">
        <v>34</v>
      </c>
      <c r="C8" s="335" t="s">
        <v>1</v>
      </c>
      <c r="D8" s="333" t="s">
        <v>2</v>
      </c>
      <c r="E8" s="337" t="s">
        <v>27</v>
      </c>
      <c r="F8" s="337"/>
      <c r="G8" s="338" t="s">
        <v>28</v>
      </c>
      <c r="H8" s="339"/>
      <c r="I8" s="333" t="s">
        <v>4</v>
      </c>
      <c r="J8" s="340" t="s">
        <v>176</v>
      </c>
      <c r="K8" s="341"/>
      <c r="L8" s="342"/>
      <c r="M8" s="96">
        <v>1.225</v>
      </c>
      <c r="N8" s="97"/>
      <c r="O8" s="17"/>
      <c r="P8" s="97"/>
      <c r="Q8" s="17"/>
    </row>
    <row r="9" spans="1:17" ht="15.75" thickBot="1">
      <c r="A9" s="334"/>
      <c r="B9" s="334"/>
      <c r="C9" s="336"/>
      <c r="D9" s="334"/>
      <c r="E9" s="54" t="s">
        <v>3</v>
      </c>
      <c r="F9" s="55" t="s">
        <v>4</v>
      </c>
      <c r="G9" s="56" t="s">
        <v>3</v>
      </c>
      <c r="H9" s="57" t="s">
        <v>4</v>
      </c>
      <c r="I9" s="334"/>
      <c r="J9" s="84" t="s">
        <v>45</v>
      </c>
      <c r="K9" s="80" t="s">
        <v>41</v>
      </c>
      <c r="L9" s="85" t="s">
        <v>178</v>
      </c>
      <c r="M9" s="23"/>
      <c r="N9" s="149"/>
      <c r="O9" s="150"/>
      <c r="P9" s="98"/>
      <c r="Q9" s="150"/>
    </row>
    <row r="10" spans="1:17" ht="15">
      <c r="A10" s="58" t="s">
        <v>17</v>
      </c>
      <c r="B10" s="94" t="s">
        <v>172</v>
      </c>
      <c r="C10" s="59"/>
      <c r="D10" s="60"/>
      <c r="E10" s="61"/>
      <c r="F10" s="62"/>
      <c r="G10" s="61"/>
      <c r="H10" s="63"/>
      <c r="I10" s="64"/>
      <c r="J10" s="58"/>
      <c r="K10" s="86"/>
      <c r="L10" s="87"/>
      <c r="M10" s="23"/>
      <c r="N10" s="149"/>
      <c r="O10" s="150"/>
      <c r="P10" s="98"/>
      <c r="Q10" s="150"/>
    </row>
    <row r="11" spans="1:17" ht="51">
      <c r="A11" s="14" t="s">
        <v>6</v>
      </c>
      <c r="B11" s="95" t="s">
        <v>563</v>
      </c>
      <c r="C11" s="21">
        <v>40</v>
      </c>
      <c r="D11" s="15" t="s">
        <v>11</v>
      </c>
      <c r="E11" s="34">
        <v>21.1</v>
      </c>
      <c r="F11" s="34">
        <f aca="true" t="shared" si="0" ref="F11:F20">C11*E11</f>
        <v>844</v>
      </c>
      <c r="G11" s="34">
        <v>9.04</v>
      </c>
      <c r="H11" s="34">
        <f aca="true" t="shared" si="1" ref="H11:H20">C11*G11</f>
        <v>361.59999999999997</v>
      </c>
      <c r="I11" s="41">
        <f aca="true" t="shared" si="2" ref="I11:I20">F11+H11</f>
        <v>1205.6</v>
      </c>
      <c r="J11" s="313">
        <f aca="true" t="shared" si="3" ref="J11:J20">K11*$M$8</f>
        <v>30.135000000000005</v>
      </c>
      <c r="K11" s="31">
        <v>24.6</v>
      </c>
      <c r="L11" s="158" t="s">
        <v>211</v>
      </c>
      <c r="M11" s="25"/>
      <c r="N11" s="149"/>
      <c r="O11" s="150"/>
      <c r="P11" s="98"/>
      <c r="Q11" s="150"/>
    </row>
    <row r="12" spans="1:17" ht="25.5">
      <c r="A12" s="14" t="s">
        <v>14</v>
      </c>
      <c r="B12" s="95" t="s">
        <v>558</v>
      </c>
      <c r="C12" s="21">
        <v>2</v>
      </c>
      <c r="D12" s="15" t="s">
        <v>22</v>
      </c>
      <c r="E12" s="34">
        <v>379.64</v>
      </c>
      <c r="F12" s="34">
        <f t="shared" si="0"/>
        <v>759.28</v>
      </c>
      <c r="G12" s="34">
        <v>162.7</v>
      </c>
      <c r="H12" s="34">
        <f t="shared" si="1"/>
        <v>325.4</v>
      </c>
      <c r="I12" s="41">
        <f t="shared" si="2"/>
        <v>1084.6799999999998</v>
      </c>
      <c r="J12" s="313">
        <f t="shared" si="3"/>
        <v>542.3442500000001</v>
      </c>
      <c r="K12" s="31">
        <v>442.73</v>
      </c>
      <c r="L12" s="158">
        <v>102607</v>
      </c>
      <c r="M12" s="25"/>
      <c r="N12" s="149"/>
      <c r="O12" s="150"/>
      <c r="P12" s="98"/>
      <c r="Q12" s="150"/>
    </row>
    <row r="13" spans="1:17" ht="65.25">
      <c r="A13" s="14" t="s">
        <v>16</v>
      </c>
      <c r="B13" s="267" t="s">
        <v>559</v>
      </c>
      <c r="C13" s="21">
        <v>48</v>
      </c>
      <c r="D13" s="15" t="s">
        <v>11</v>
      </c>
      <c r="E13" s="33">
        <v>22.47</v>
      </c>
      <c r="F13" s="34">
        <f t="shared" si="0"/>
        <v>1078.56</v>
      </c>
      <c r="G13" s="34">
        <v>9.63</v>
      </c>
      <c r="H13" s="34">
        <f t="shared" si="1"/>
        <v>462.24</v>
      </c>
      <c r="I13" s="41">
        <f t="shared" si="2"/>
        <v>1540.8</v>
      </c>
      <c r="J13" s="40">
        <f t="shared" si="3"/>
        <v>32.095</v>
      </c>
      <c r="K13" s="31">
        <v>26.2</v>
      </c>
      <c r="L13" s="158">
        <v>89357</v>
      </c>
      <c r="M13" s="25"/>
      <c r="N13" s="149"/>
      <c r="O13" s="150"/>
      <c r="P13" s="98"/>
      <c r="Q13" s="150"/>
    </row>
    <row r="14" spans="1:17" ht="39.75">
      <c r="A14" s="14" t="s">
        <v>23</v>
      </c>
      <c r="B14" s="267" t="s">
        <v>561</v>
      </c>
      <c r="C14" s="21">
        <v>2</v>
      </c>
      <c r="D14" s="15" t="s">
        <v>22</v>
      </c>
      <c r="E14" s="33">
        <v>45.64</v>
      </c>
      <c r="F14" s="34">
        <f t="shared" si="0"/>
        <v>91.28</v>
      </c>
      <c r="G14" s="34">
        <v>19.57</v>
      </c>
      <c r="H14" s="34">
        <f t="shared" si="1"/>
        <v>39.14</v>
      </c>
      <c r="I14" s="41">
        <f t="shared" si="2"/>
        <v>130.42000000000002</v>
      </c>
      <c r="J14" s="40">
        <f t="shared" si="3"/>
        <v>65.20675</v>
      </c>
      <c r="K14" s="31">
        <v>53.23</v>
      </c>
      <c r="L14" s="158">
        <v>94490</v>
      </c>
      <c r="M14" s="25"/>
      <c r="N14" s="149"/>
      <c r="O14" s="150"/>
      <c r="P14" s="98"/>
      <c r="Q14" s="150"/>
    </row>
    <row r="15" spans="1:17" ht="51">
      <c r="A15" s="14" t="s">
        <v>24</v>
      </c>
      <c r="B15" s="95" t="s">
        <v>434</v>
      </c>
      <c r="C15" s="21">
        <v>13.25</v>
      </c>
      <c r="D15" s="15" t="s">
        <v>9</v>
      </c>
      <c r="E15" s="34">
        <v>200.01</v>
      </c>
      <c r="F15" s="34">
        <f t="shared" si="0"/>
        <v>2650.1324999999997</v>
      </c>
      <c r="G15" s="34">
        <v>85.72</v>
      </c>
      <c r="H15" s="34">
        <f t="shared" si="1"/>
        <v>1135.79</v>
      </c>
      <c r="I15" s="41">
        <f t="shared" si="2"/>
        <v>3785.9224999999997</v>
      </c>
      <c r="J15" s="313">
        <f t="shared" si="3"/>
        <v>285.73125000000005</v>
      </c>
      <c r="K15" s="31">
        <v>233.25</v>
      </c>
      <c r="L15" s="158">
        <v>97627</v>
      </c>
      <c r="M15" s="25"/>
      <c r="N15" s="149"/>
      <c r="O15" s="150"/>
      <c r="P15" s="98"/>
      <c r="Q15" s="150"/>
    </row>
    <row r="16" spans="1:17" ht="38.25">
      <c r="A16" s="14" t="s">
        <v>29</v>
      </c>
      <c r="B16" s="95" t="s">
        <v>634</v>
      </c>
      <c r="C16" s="21">
        <v>0.5</v>
      </c>
      <c r="D16" s="15" t="s">
        <v>9</v>
      </c>
      <c r="E16" s="34">
        <v>14.64</v>
      </c>
      <c r="F16" s="34">
        <f>C16*E16</f>
        <v>7.32</v>
      </c>
      <c r="G16" s="34">
        <v>34.15</v>
      </c>
      <c r="H16" s="34">
        <f>C16*G16</f>
        <v>17.075</v>
      </c>
      <c r="I16" s="41">
        <f>F16+H16</f>
        <v>24.395</v>
      </c>
      <c r="J16" s="313">
        <f t="shared" si="3"/>
        <v>48.79175</v>
      </c>
      <c r="K16" s="31">
        <v>39.83</v>
      </c>
      <c r="L16" s="158">
        <v>97622</v>
      </c>
      <c r="M16" s="25"/>
      <c r="N16" s="149"/>
      <c r="O16" s="150"/>
      <c r="P16" s="98"/>
      <c r="Q16" s="150"/>
    </row>
    <row r="17" spans="1:17" ht="13.5" customHeight="1">
      <c r="A17" s="14" t="s">
        <v>560</v>
      </c>
      <c r="B17" s="95" t="s">
        <v>641</v>
      </c>
      <c r="C17" s="21">
        <v>3.6</v>
      </c>
      <c r="D17" s="15" t="s">
        <v>15</v>
      </c>
      <c r="E17" s="34">
        <v>9.46</v>
      </c>
      <c r="F17" s="34">
        <f>C17*E17</f>
        <v>34.056000000000004</v>
      </c>
      <c r="G17" s="34">
        <v>22.08</v>
      </c>
      <c r="H17" s="34">
        <f>C17*G17</f>
        <v>79.488</v>
      </c>
      <c r="I17" s="41">
        <f>F17+H17</f>
        <v>113.54400000000001</v>
      </c>
      <c r="J17" s="313">
        <f t="shared" si="3"/>
        <v>31.543750000000003</v>
      </c>
      <c r="K17" s="31">
        <v>25.75</v>
      </c>
      <c r="L17" s="158">
        <v>97645</v>
      </c>
      <c r="M17" s="25"/>
      <c r="N17" s="149"/>
      <c r="O17" s="150"/>
      <c r="P17" s="98"/>
      <c r="Q17" s="150"/>
    </row>
    <row r="18" spans="1:17" ht="15">
      <c r="A18" s="14" t="s">
        <v>562</v>
      </c>
      <c r="B18" s="95" t="s">
        <v>149</v>
      </c>
      <c r="C18" s="21">
        <v>20.68</v>
      </c>
      <c r="D18" s="15" t="s">
        <v>9</v>
      </c>
      <c r="E18" s="34">
        <v>77.58</v>
      </c>
      <c r="F18" s="34">
        <f t="shared" si="0"/>
        <v>1604.3544</v>
      </c>
      <c r="G18" s="34">
        <v>33.25</v>
      </c>
      <c r="H18" s="34">
        <f t="shared" si="1"/>
        <v>687.61</v>
      </c>
      <c r="I18" s="41">
        <f t="shared" si="2"/>
        <v>2291.9644</v>
      </c>
      <c r="J18" s="313">
        <f t="shared" si="3"/>
        <v>110.82575000000001</v>
      </c>
      <c r="K18" s="31">
        <v>90.47</v>
      </c>
      <c r="L18" s="158">
        <v>96527</v>
      </c>
      <c r="M18" s="25"/>
      <c r="N18" s="149"/>
      <c r="O18" s="150"/>
      <c r="P18" s="98"/>
      <c r="Q18" s="150"/>
    </row>
    <row r="19" spans="1:17" ht="25.5">
      <c r="A19" s="14" t="s">
        <v>632</v>
      </c>
      <c r="B19" s="95" t="s">
        <v>565</v>
      </c>
      <c r="C19" s="21">
        <v>19.45</v>
      </c>
      <c r="D19" s="15" t="s">
        <v>9</v>
      </c>
      <c r="E19" s="34">
        <v>9.46</v>
      </c>
      <c r="F19" s="34">
        <f t="shared" si="0"/>
        <v>183.997</v>
      </c>
      <c r="G19" s="34">
        <v>4.05</v>
      </c>
      <c r="H19" s="34">
        <f t="shared" si="1"/>
        <v>78.7725</v>
      </c>
      <c r="I19" s="41">
        <f t="shared" si="2"/>
        <v>262.7695</v>
      </c>
      <c r="J19" s="313">
        <f t="shared" si="3"/>
        <v>13.511750000000001</v>
      </c>
      <c r="K19" s="31">
        <v>11.03</v>
      </c>
      <c r="L19" s="158">
        <v>102282</v>
      </c>
      <c r="M19" s="25"/>
      <c r="N19" s="149"/>
      <c r="O19" s="150"/>
      <c r="P19" s="98"/>
      <c r="Q19" s="150"/>
    </row>
    <row r="20" spans="1:17" ht="25.5">
      <c r="A20" s="14" t="s">
        <v>633</v>
      </c>
      <c r="B20" s="311" t="s">
        <v>188</v>
      </c>
      <c r="C20" s="157">
        <v>30.12</v>
      </c>
      <c r="D20" s="15" t="s">
        <v>9</v>
      </c>
      <c r="E20" s="34">
        <v>31.56</v>
      </c>
      <c r="F20" s="34">
        <f t="shared" si="0"/>
        <v>950.5871999999999</v>
      </c>
      <c r="G20" s="34">
        <v>13.53</v>
      </c>
      <c r="H20" s="34">
        <f t="shared" si="1"/>
        <v>407.5236</v>
      </c>
      <c r="I20" s="41">
        <f t="shared" si="2"/>
        <v>1358.1108</v>
      </c>
      <c r="J20" s="313">
        <f t="shared" si="3"/>
        <v>45.09225000000001</v>
      </c>
      <c r="K20" s="31">
        <v>36.81</v>
      </c>
      <c r="L20" s="158">
        <v>96995</v>
      </c>
      <c r="M20" s="25"/>
      <c r="N20" s="149"/>
      <c r="O20" s="150"/>
      <c r="P20" s="98"/>
      <c r="Q20" s="150"/>
    </row>
    <row r="21" spans="1:17" ht="15.75" thickBot="1">
      <c r="A21" s="65"/>
      <c r="B21" s="66" t="s">
        <v>8</v>
      </c>
      <c r="C21" s="67"/>
      <c r="D21" s="68"/>
      <c r="E21" s="69"/>
      <c r="F21" s="71">
        <f>SUM(F11:F20)</f>
        <v>8203.5671</v>
      </c>
      <c r="G21" s="69"/>
      <c r="H21" s="71">
        <f>SUM(H11:H20)</f>
        <v>3594.6391</v>
      </c>
      <c r="I21" s="71">
        <f>SUM(I11:I20)</f>
        <v>11798.2062</v>
      </c>
      <c r="J21" s="88"/>
      <c r="K21" s="89"/>
      <c r="L21" s="90"/>
      <c r="M21" s="25"/>
      <c r="N21" s="149"/>
      <c r="O21" s="150"/>
      <c r="P21" s="98"/>
      <c r="Q21" s="150"/>
    </row>
    <row r="22" spans="1:17" ht="15">
      <c r="A22" s="58" t="s">
        <v>18</v>
      </c>
      <c r="B22" s="94" t="s">
        <v>177</v>
      </c>
      <c r="C22" s="59"/>
      <c r="D22" s="60"/>
      <c r="E22" s="61"/>
      <c r="F22" s="62"/>
      <c r="G22" s="61"/>
      <c r="H22" s="63"/>
      <c r="I22" s="64"/>
      <c r="J22" s="58"/>
      <c r="K22" s="86"/>
      <c r="L22" s="87"/>
      <c r="M22" s="25"/>
      <c r="N22" s="149"/>
      <c r="O22" s="150"/>
      <c r="P22" s="98"/>
      <c r="Q22" s="150"/>
    </row>
    <row r="23" spans="1:17" ht="63.75">
      <c r="A23" s="14" t="s">
        <v>7</v>
      </c>
      <c r="B23" s="95" t="s">
        <v>575</v>
      </c>
      <c r="C23" s="21">
        <v>81</v>
      </c>
      <c r="D23" s="15" t="s">
        <v>11</v>
      </c>
      <c r="E23" s="34">
        <v>61.6</v>
      </c>
      <c r="F23" s="34">
        <f aca="true" t="shared" si="4" ref="F23:F34">C23*E23</f>
        <v>4989.6</v>
      </c>
      <c r="G23" s="34">
        <v>26.4</v>
      </c>
      <c r="H23" s="34">
        <f aca="true" t="shared" si="5" ref="H23:H34">C23*G23</f>
        <v>2138.4</v>
      </c>
      <c r="I23" s="41">
        <f aca="true" t="shared" si="6" ref="I23:I33">F23+H23</f>
        <v>7128</v>
      </c>
      <c r="J23" s="40">
        <f aca="true" t="shared" si="7" ref="J23:J34">K23*$M$8</f>
        <v>88.004</v>
      </c>
      <c r="K23" s="31">
        <v>71.84</v>
      </c>
      <c r="L23" s="158" t="s">
        <v>576</v>
      </c>
      <c r="M23" s="25"/>
      <c r="N23" s="149"/>
      <c r="O23" s="150"/>
      <c r="P23" s="98"/>
      <c r="Q23" s="150"/>
    </row>
    <row r="24" spans="1:17" ht="38.25">
      <c r="A24" s="14" t="s">
        <v>12</v>
      </c>
      <c r="B24" s="95" t="s">
        <v>578</v>
      </c>
      <c r="C24" s="21">
        <v>91.48</v>
      </c>
      <c r="D24" s="15" t="s">
        <v>37</v>
      </c>
      <c r="E24" s="34">
        <v>15.46</v>
      </c>
      <c r="F24" s="34">
        <f t="shared" si="4"/>
        <v>1414.2808000000002</v>
      </c>
      <c r="G24" s="34">
        <v>6.63</v>
      </c>
      <c r="H24" s="34">
        <f t="shared" si="5"/>
        <v>606.5124000000001</v>
      </c>
      <c r="I24" s="41">
        <f t="shared" si="6"/>
        <v>2020.7932000000003</v>
      </c>
      <c r="J24" s="40">
        <f t="shared" si="7"/>
        <v>22.086750000000002</v>
      </c>
      <c r="K24" s="31">
        <v>18.03</v>
      </c>
      <c r="L24" s="158">
        <v>95583</v>
      </c>
      <c r="M24" s="25"/>
      <c r="N24" s="149"/>
      <c r="O24" s="150"/>
      <c r="P24" s="98"/>
      <c r="Q24" s="150"/>
    </row>
    <row r="25" spans="1:17" ht="38.25">
      <c r="A25" s="14" t="s">
        <v>26</v>
      </c>
      <c r="B25" s="95" t="s">
        <v>577</v>
      </c>
      <c r="C25" s="21">
        <v>199.91</v>
      </c>
      <c r="D25" s="15" t="s">
        <v>37</v>
      </c>
      <c r="E25" s="34">
        <v>13.36</v>
      </c>
      <c r="F25" s="34">
        <f t="shared" si="4"/>
        <v>2670.7976</v>
      </c>
      <c r="G25" s="34">
        <v>5.73</v>
      </c>
      <c r="H25" s="34">
        <f t="shared" si="5"/>
        <v>1145.4843</v>
      </c>
      <c r="I25" s="41">
        <f t="shared" si="6"/>
        <v>3816.2819</v>
      </c>
      <c r="J25" s="40">
        <f t="shared" si="7"/>
        <v>19.085500000000003</v>
      </c>
      <c r="K25" s="31">
        <v>15.58</v>
      </c>
      <c r="L25" s="158">
        <v>95577</v>
      </c>
      <c r="M25" s="25"/>
      <c r="N25" s="149"/>
      <c r="O25" s="150"/>
      <c r="P25" s="98"/>
      <c r="Q25" s="150"/>
    </row>
    <row r="26" spans="1:17" ht="51">
      <c r="A26" s="14" t="s">
        <v>35</v>
      </c>
      <c r="B26" s="95" t="s">
        <v>580</v>
      </c>
      <c r="C26" s="21">
        <v>25.92</v>
      </c>
      <c r="D26" s="15" t="s">
        <v>15</v>
      </c>
      <c r="E26" s="34">
        <v>55.15</v>
      </c>
      <c r="F26" s="34">
        <f>C26*E26</f>
        <v>1429.488</v>
      </c>
      <c r="G26" s="34">
        <v>23.63</v>
      </c>
      <c r="H26" s="34">
        <f>C26*G26</f>
        <v>612.4896</v>
      </c>
      <c r="I26" s="41">
        <f>F26+H26</f>
        <v>2041.9776000000002</v>
      </c>
      <c r="J26" s="40">
        <f>K26*$M$8</f>
        <v>78.77975</v>
      </c>
      <c r="K26" s="31">
        <v>64.31</v>
      </c>
      <c r="L26" s="158">
        <v>96534</v>
      </c>
      <c r="M26" s="25"/>
      <c r="N26" s="149"/>
      <c r="O26" s="150"/>
      <c r="P26" s="98"/>
      <c r="Q26" s="150"/>
    </row>
    <row r="27" spans="1:17" ht="25.5">
      <c r="A27" s="14" t="s">
        <v>36</v>
      </c>
      <c r="B27" s="95" t="s">
        <v>579</v>
      </c>
      <c r="C27" s="21">
        <v>179.92</v>
      </c>
      <c r="D27" s="15" t="s">
        <v>37</v>
      </c>
      <c r="E27" s="34">
        <v>14.07</v>
      </c>
      <c r="F27" s="34">
        <f>C27*E27</f>
        <v>2531.4744</v>
      </c>
      <c r="G27" s="34">
        <v>6.03</v>
      </c>
      <c r="H27" s="34">
        <f>C27*G27</f>
        <v>1084.9176</v>
      </c>
      <c r="I27" s="41">
        <f>F27+H27</f>
        <v>3616.392</v>
      </c>
      <c r="J27" s="40">
        <f>K27*$M$8</f>
        <v>20.10225</v>
      </c>
      <c r="K27" s="31">
        <v>16.41</v>
      </c>
      <c r="L27" s="158">
        <v>96546</v>
      </c>
      <c r="M27" s="25"/>
      <c r="N27" s="149"/>
      <c r="O27" s="150"/>
      <c r="P27" s="98"/>
      <c r="Q27" s="150"/>
    </row>
    <row r="28" spans="1:17" ht="38.25">
      <c r="A28" s="14" t="s">
        <v>38</v>
      </c>
      <c r="B28" s="261" t="s">
        <v>179</v>
      </c>
      <c r="C28" s="262">
        <v>10.6</v>
      </c>
      <c r="D28" s="15" t="s">
        <v>37</v>
      </c>
      <c r="E28" s="34">
        <v>14.72</v>
      </c>
      <c r="F28" s="34">
        <f t="shared" si="4"/>
        <v>156.032</v>
      </c>
      <c r="G28" s="34">
        <v>6.31</v>
      </c>
      <c r="H28" s="34">
        <f t="shared" si="5"/>
        <v>66.886</v>
      </c>
      <c r="I28" s="41">
        <f t="shared" si="6"/>
        <v>222.918</v>
      </c>
      <c r="J28" s="40">
        <f t="shared" si="7"/>
        <v>21.033250000000002</v>
      </c>
      <c r="K28" s="31">
        <v>17.17</v>
      </c>
      <c r="L28" s="158">
        <v>92759</v>
      </c>
      <c r="M28" s="25"/>
      <c r="N28" s="149"/>
      <c r="O28" s="150"/>
      <c r="P28" s="98"/>
      <c r="Q28" s="150"/>
    </row>
    <row r="29" spans="1:17" ht="38.25">
      <c r="A29" s="14" t="s">
        <v>39</v>
      </c>
      <c r="B29" s="261" t="s">
        <v>180</v>
      </c>
      <c r="C29" s="262">
        <v>48.87</v>
      </c>
      <c r="D29" s="15" t="s">
        <v>37</v>
      </c>
      <c r="E29" s="34">
        <v>13.27</v>
      </c>
      <c r="F29" s="34">
        <f t="shared" si="4"/>
        <v>648.5048999999999</v>
      </c>
      <c r="G29" s="34">
        <v>5.69</v>
      </c>
      <c r="H29" s="34">
        <f t="shared" si="5"/>
        <v>278.07030000000003</v>
      </c>
      <c r="I29" s="41">
        <f t="shared" si="6"/>
        <v>926.5752</v>
      </c>
      <c r="J29" s="40">
        <f t="shared" si="7"/>
        <v>18.963</v>
      </c>
      <c r="K29" s="31">
        <v>15.48</v>
      </c>
      <c r="L29" s="158">
        <v>92762</v>
      </c>
      <c r="M29" s="25"/>
      <c r="N29" s="149"/>
      <c r="O29" s="150"/>
      <c r="P29" s="98"/>
      <c r="Q29" s="150"/>
    </row>
    <row r="30" spans="1:17" ht="38.25">
      <c r="A30" s="14" t="s">
        <v>57</v>
      </c>
      <c r="B30" s="261" t="s">
        <v>648</v>
      </c>
      <c r="C30" s="262">
        <v>3.88</v>
      </c>
      <c r="D30" s="15" t="s">
        <v>9</v>
      </c>
      <c r="E30" s="34">
        <v>385.55</v>
      </c>
      <c r="F30" s="34">
        <f>C30*E30</f>
        <v>1495.934</v>
      </c>
      <c r="G30" s="34">
        <v>165.23</v>
      </c>
      <c r="H30" s="34">
        <f>C30*G30</f>
        <v>641.0924</v>
      </c>
      <c r="I30" s="41">
        <f>F30+H30</f>
        <v>2137.0263999999997</v>
      </c>
      <c r="J30" s="40">
        <f>K30*$M$8</f>
        <v>550.7845000000001</v>
      </c>
      <c r="K30" s="31">
        <v>449.62</v>
      </c>
      <c r="L30" s="158">
        <v>92720</v>
      </c>
      <c r="M30" s="25"/>
      <c r="N30" s="149"/>
      <c r="O30" s="150"/>
      <c r="P30" s="98"/>
      <c r="Q30" s="150"/>
    </row>
    <row r="31" spans="1:17" ht="38.25">
      <c r="A31" s="14" t="s">
        <v>58</v>
      </c>
      <c r="B31" s="261" t="s">
        <v>511</v>
      </c>
      <c r="C31" s="262">
        <v>2.11</v>
      </c>
      <c r="D31" s="15" t="s">
        <v>9</v>
      </c>
      <c r="E31" s="34">
        <v>356.54</v>
      </c>
      <c r="F31" s="34">
        <f>C31*E31</f>
        <v>752.2994</v>
      </c>
      <c r="G31" s="34">
        <v>152.8</v>
      </c>
      <c r="H31" s="34">
        <f>C31*G31</f>
        <v>322.408</v>
      </c>
      <c r="I31" s="41">
        <f>F31+H31</f>
        <v>1074.7074</v>
      </c>
      <c r="J31" s="40">
        <f>K31*$M$8</f>
        <v>509.3427500000001</v>
      </c>
      <c r="K31" s="31">
        <v>415.79</v>
      </c>
      <c r="L31" s="158">
        <v>102487</v>
      </c>
      <c r="M31" s="25"/>
      <c r="N31" s="149"/>
      <c r="O31" s="150"/>
      <c r="P31" s="98"/>
      <c r="Q31" s="150"/>
    </row>
    <row r="32" spans="1:17" ht="40.5" customHeight="1">
      <c r="A32" s="14" t="s">
        <v>59</v>
      </c>
      <c r="B32" s="271" t="s">
        <v>150</v>
      </c>
      <c r="C32" s="262">
        <v>42.77</v>
      </c>
      <c r="D32" s="15" t="s">
        <v>15</v>
      </c>
      <c r="E32" s="34">
        <v>47.91</v>
      </c>
      <c r="F32" s="34">
        <f t="shared" si="4"/>
        <v>2049.1107</v>
      </c>
      <c r="G32" s="34">
        <v>20.53</v>
      </c>
      <c r="H32" s="34">
        <f t="shared" si="5"/>
        <v>878.0681000000001</v>
      </c>
      <c r="I32" s="41">
        <f t="shared" si="6"/>
        <v>2927.1788</v>
      </c>
      <c r="J32" s="40">
        <f t="shared" si="7"/>
        <v>68.44075000000001</v>
      </c>
      <c r="K32" s="31">
        <v>55.87</v>
      </c>
      <c r="L32" s="158">
        <v>96536</v>
      </c>
      <c r="M32" s="25"/>
      <c r="N32" s="149"/>
      <c r="O32" s="150"/>
      <c r="P32" s="98"/>
      <c r="Q32" s="150"/>
    </row>
    <row r="33" spans="1:17" ht="29.25" customHeight="1">
      <c r="A33" s="14" t="s">
        <v>510</v>
      </c>
      <c r="B33" s="261" t="s">
        <v>151</v>
      </c>
      <c r="C33" s="262">
        <v>54.03</v>
      </c>
      <c r="D33" s="15" t="s">
        <v>37</v>
      </c>
      <c r="E33" s="34">
        <v>16.44</v>
      </c>
      <c r="F33" s="34">
        <f t="shared" si="4"/>
        <v>888.2532000000001</v>
      </c>
      <c r="G33" s="34">
        <v>7.04</v>
      </c>
      <c r="H33" s="34">
        <f t="shared" si="5"/>
        <v>380.3712</v>
      </c>
      <c r="I33" s="41">
        <f t="shared" si="6"/>
        <v>1268.6244000000002</v>
      </c>
      <c r="J33" s="40">
        <f t="shared" si="7"/>
        <v>23.483250000000005</v>
      </c>
      <c r="K33" s="31">
        <v>19.17</v>
      </c>
      <c r="L33" s="158">
        <v>96543</v>
      </c>
      <c r="M33" s="25"/>
      <c r="N33" s="149"/>
      <c r="O33" s="150"/>
      <c r="P33" s="98"/>
      <c r="Q33" s="150"/>
    </row>
    <row r="34" spans="1:17" ht="26.25" customHeight="1">
      <c r="A34" s="14" t="s">
        <v>581</v>
      </c>
      <c r="B34" s="261" t="s">
        <v>152</v>
      </c>
      <c r="C34" s="262">
        <v>4.79</v>
      </c>
      <c r="D34" s="15" t="s">
        <v>37</v>
      </c>
      <c r="E34" s="34">
        <v>15.5</v>
      </c>
      <c r="F34" s="34">
        <f t="shared" si="4"/>
        <v>74.245</v>
      </c>
      <c r="G34" s="34">
        <v>6.65</v>
      </c>
      <c r="H34" s="34">
        <f t="shared" si="5"/>
        <v>31.8535</v>
      </c>
      <c r="I34" s="41">
        <f>F34+H34</f>
        <v>106.0985</v>
      </c>
      <c r="J34" s="40">
        <f t="shared" si="7"/>
        <v>22.148</v>
      </c>
      <c r="K34" s="31">
        <v>18.08</v>
      </c>
      <c r="L34" s="158">
        <v>96545</v>
      </c>
      <c r="M34" s="25"/>
      <c r="N34" s="149"/>
      <c r="O34" s="150"/>
      <c r="P34" s="98"/>
      <c r="Q34" s="150"/>
    </row>
    <row r="35" spans="1:17" ht="23.25" customHeight="1">
      <c r="A35" s="14" t="s">
        <v>582</v>
      </c>
      <c r="B35" s="261" t="s">
        <v>153</v>
      </c>
      <c r="C35" s="262">
        <v>191.52</v>
      </c>
      <c r="D35" s="15" t="s">
        <v>37</v>
      </c>
      <c r="E35" s="34">
        <v>14.07</v>
      </c>
      <c r="F35" s="34">
        <f>C35*E35</f>
        <v>2694.6864</v>
      </c>
      <c r="G35" s="34">
        <v>6.03</v>
      </c>
      <c r="H35" s="34">
        <f>C35*G35</f>
        <v>1154.8656</v>
      </c>
      <c r="I35" s="41">
        <f>F35+H35</f>
        <v>3849.552</v>
      </c>
      <c r="J35" s="40">
        <f>K35*$M$8</f>
        <v>20.10225</v>
      </c>
      <c r="K35" s="31">
        <v>16.41</v>
      </c>
      <c r="L35" s="158">
        <v>96546</v>
      </c>
      <c r="M35" s="25"/>
      <c r="N35" s="149"/>
      <c r="O35" s="150"/>
      <c r="P35" s="98"/>
      <c r="Q35" s="150"/>
    </row>
    <row r="36" spans="1:17" ht="39.75" customHeight="1">
      <c r="A36" s="14" t="s">
        <v>647</v>
      </c>
      <c r="B36" s="261" t="s">
        <v>316</v>
      </c>
      <c r="C36" s="262">
        <v>3.28</v>
      </c>
      <c r="D36" s="15" t="s">
        <v>9</v>
      </c>
      <c r="E36" s="34">
        <v>385.55</v>
      </c>
      <c r="F36" s="34">
        <f>C36*E36</f>
        <v>1264.604</v>
      </c>
      <c r="G36" s="34">
        <v>165.23</v>
      </c>
      <c r="H36" s="34">
        <f>C36*G36</f>
        <v>541.9544</v>
      </c>
      <c r="I36" s="41">
        <f>F36+H36</f>
        <v>1806.5584</v>
      </c>
      <c r="J36" s="40">
        <f>K36*$M$8</f>
        <v>550.7845000000001</v>
      </c>
      <c r="K36" s="31">
        <v>449.62</v>
      </c>
      <c r="L36" s="158">
        <v>92720</v>
      </c>
      <c r="M36" s="25"/>
      <c r="N36" s="149"/>
      <c r="O36" s="150"/>
      <c r="P36" s="98"/>
      <c r="Q36" s="150"/>
    </row>
    <row r="37" spans="1:17" ht="15.75" thickBot="1">
      <c r="A37" s="65"/>
      <c r="B37" s="66" t="s">
        <v>8</v>
      </c>
      <c r="C37" s="67"/>
      <c r="D37" s="68"/>
      <c r="E37" s="69"/>
      <c r="F37" s="70">
        <f>SUM(F23:F36)</f>
        <v>23059.310399999995</v>
      </c>
      <c r="G37" s="69"/>
      <c r="H37" s="70">
        <f>SUM(H23:H36)</f>
        <v>9883.373400000002</v>
      </c>
      <c r="I37" s="70">
        <f>SUM(I23:I36)</f>
        <v>32942.6838</v>
      </c>
      <c r="J37" s="88"/>
      <c r="K37" s="89"/>
      <c r="L37" s="90"/>
      <c r="M37" s="25"/>
      <c r="N37" s="149"/>
      <c r="O37" s="150"/>
      <c r="P37" s="98"/>
      <c r="Q37" s="150"/>
    </row>
    <row r="38" spans="1:17" ht="15">
      <c r="A38" s="58" t="s">
        <v>19</v>
      </c>
      <c r="B38" s="94" t="s">
        <v>187</v>
      </c>
      <c r="C38" s="59"/>
      <c r="D38" s="60"/>
      <c r="E38" s="61"/>
      <c r="F38" s="62"/>
      <c r="G38" s="61"/>
      <c r="H38" s="63"/>
      <c r="I38" s="64"/>
      <c r="J38" s="58"/>
      <c r="K38" s="86"/>
      <c r="L38" s="87"/>
      <c r="M38" s="25"/>
      <c r="N38" s="149"/>
      <c r="O38" s="150"/>
      <c r="P38" s="98"/>
      <c r="Q38" s="150"/>
    </row>
    <row r="39" spans="1:17" ht="51">
      <c r="A39" s="14" t="s">
        <v>13</v>
      </c>
      <c r="B39" s="95" t="s">
        <v>181</v>
      </c>
      <c r="C39" s="262">
        <v>26.21</v>
      </c>
      <c r="D39" s="15" t="s">
        <v>15</v>
      </c>
      <c r="E39" s="34">
        <v>77.78</v>
      </c>
      <c r="F39" s="34">
        <f aca="true" t="shared" si="8" ref="F39:F45">C39*E39</f>
        <v>2038.6138</v>
      </c>
      <c r="G39" s="34">
        <v>33.34</v>
      </c>
      <c r="H39" s="34">
        <f aca="true" t="shared" si="9" ref="H39:H45">C39*G39</f>
        <v>873.8414000000001</v>
      </c>
      <c r="I39" s="41">
        <f aca="true" t="shared" si="10" ref="I39:I45">F39+H39</f>
        <v>2912.4552000000003</v>
      </c>
      <c r="J39" s="40">
        <f aca="true" t="shared" si="11" ref="J39:J45">K39*$M$8</f>
        <v>111.11975</v>
      </c>
      <c r="K39" s="31">
        <v>90.71</v>
      </c>
      <c r="L39" s="158">
        <v>92413</v>
      </c>
      <c r="M39" s="25"/>
      <c r="N39" s="149"/>
      <c r="O39" s="150"/>
      <c r="P39" s="98"/>
      <c r="Q39" s="150"/>
    </row>
    <row r="40" spans="1:17" ht="25.5">
      <c r="A40" s="14" t="s">
        <v>21</v>
      </c>
      <c r="B40" s="261" t="s">
        <v>182</v>
      </c>
      <c r="C40" s="262">
        <v>49.06</v>
      </c>
      <c r="D40" s="15" t="s">
        <v>37</v>
      </c>
      <c r="E40" s="34">
        <v>14.72</v>
      </c>
      <c r="F40" s="34">
        <f t="shared" si="8"/>
        <v>722.1632000000001</v>
      </c>
      <c r="G40" s="34">
        <v>6.31</v>
      </c>
      <c r="H40" s="34">
        <f t="shared" si="9"/>
        <v>309.5686</v>
      </c>
      <c r="I40" s="41">
        <f t="shared" si="10"/>
        <v>1031.7318</v>
      </c>
      <c r="J40" s="40">
        <f t="shared" si="11"/>
        <v>21.033250000000002</v>
      </c>
      <c r="K40" s="31">
        <v>17.17</v>
      </c>
      <c r="L40" s="158">
        <v>92759</v>
      </c>
      <c r="M40" s="25"/>
      <c r="N40" s="149"/>
      <c r="O40" s="150"/>
      <c r="P40" s="98"/>
      <c r="Q40" s="150"/>
    </row>
    <row r="41" spans="1:17" ht="25.5">
      <c r="A41" s="14" t="s">
        <v>25</v>
      </c>
      <c r="B41" s="261" t="s">
        <v>183</v>
      </c>
      <c r="C41" s="262">
        <v>118.86</v>
      </c>
      <c r="D41" s="15" t="s">
        <v>37</v>
      </c>
      <c r="E41" s="34">
        <v>13.27</v>
      </c>
      <c r="F41" s="34">
        <f t="shared" si="8"/>
        <v>1577.2721999999999</v>
      </c>
      <c r="G41" s="34">
        <v>5.69</v>
      </c>
      <c r="H41" s="34">
        <f t="shared" si="9"/>
        <v>676.3134</v>
      </c>
      <c r="I41" s="41">
        <f t="shared" si="10"/>
        <v>2253.5856</v>
      </c>
      <c r="J41" s="40">
        <f t="shared" si="11"/>
        <v>18.963</v>
      </c>
      <c r="K41" s="31">
        <v>15.48</v>
      </c>
      <c r="L41" s="158">
        <v>92762</v>
      </c>
      <c r="M41" s="25"/>
      <c r="N41" s="149"/>
      <c r="O41" s="150"/>
      <c r="P41" s="98"/>
      <c r="Q41" s="150"/>
    </row>
    <row r="42" spans="1:17" ht="38.25">
      <c r="A42" s="14" t="s">
        <v>100</v>
      </c>
      <c r="B42" s="261" t="s">
        <v>315</v>
      </c>
      <c r="C42" s="262">
        <v>1.88</v>
      </c>
      <c r="D42" s="15" t="s">
        <v>9</v>
      </c>
      <c r="E42" s="34">
        <v>385.55</v>
      </c>
      <c r="F42" s="34">
        <f>C42*E42</f>
        <v>724.834</v>
      </c>
      <c r="G42" s="34">
        <v>165.23</v>
      </c>
      <c r="H42" s="34">
        <f>C42*G42</f>
        <v>310.63239999999996</v>
      </c>
      <c r="I42" s="41">
        <f>F42+H42</f>
        <v>1035.4663999999998</v>
      </c>
      <c r="J42" s="40">
        <f>K42*$M$8</f>
        <v>550.7845000000001</v>
      </c>
      <c r="K42" s="31">
        <v>449.62</v>
      </c>
      <c r="L42" s="158">
        <v>92720</v>
      </c>
      <c r="M42" s="25"/>
      <c r="N42" s="149"/>
      <c r="O42" s="150"/>
      <c r="P42" s="98"/>
      <c r="Q42" s="150"/>
    </row>
    <row r="43" spans="1:17" ht="42.75" customHeight="1">
      <c r="A43" s="14" t="s">
        <v>101</v>
      </c>
      <c r="B43" s="271" t="s">
        <v>184</v>
      </c>
      <c r="C43" s="262">
        <v>26.89</v>
      </c>
      <c r="D43" s="15" t="s">
        <v>15</v>
      </c>
      <c r="E43" s="34">
        <v>47.91</v>
      </c>
      <c r="F43" s="34">
        <f t="shared" si="8"/>
        <v>1288.2999</v>
      </c>
      <c r="G43" s="34">
        <v>20.53</v>
      </c>
      <c r="H43" s="34">
        <f t="shared" si="9"/>
        <v>552.0517000000001</v>
      </c>
      <c r="I43" s="41">
        <f t="shared" si="10"/>
        <v>1840.3516</v>
      </c>
      <c r="J43" s="40">
        <f t="shared" si="11"/>
        <v>68.44075000000001</v>
      </c>
      <c r="K43" s="31">
        <v>55.87</v>
      </c>
      <c r="L43" s="158">
        <v>96536</v>
      </c>
      <c r="M43" s="25"/>
      <c r="N43" s="149"/>
      <c r="O43" s="150"/>
      <c r="P43" s="98"/>
      <c r="Q43" s="150"/>
    </row>
    <row r="44" spans="1:17" ht="25.5">
      <c r="A44" s="14" t="s">
        <v>102</v>
      </c>
      <c r="B44" s="261" t="s">
        <v>185</v>
      </c>
      <c r="C44" s="262">
        <v>39.55</v>
      </c>
      <c r="D44" s="15" t="s">
        <v>37</v>
      </c>
      <c r="E44" s="34">
        <v>16.44</v>
      </c>
      <c r="F44" s="34">
        <f t="shared" si="8"/>
        <v>650.202</v>
      </c>
      <c r="G44" s="34">
        <v>7.04</v>
      </c>
      <c r="H44" s="34">
        <f t="shared" si="9"/>
        <v>278.43199999999996</v>
      </c>
      <c r="I44" s="41">
        <f t="shared" si="10"/>
        <v>928.634</v>
      </c>
      <c r="J44" s="40">
        <f t="shared" si="11"/>
        <v>23.483250000000005</v>
      </c>
      <c r="K44" s="31">
        <v>19.17</v>
      </c>
      <c r="L44" s="158">
        <v>96543</v>
      </c>
      <c r="M44" s="25"/>
      <c r="N44" s="149"/>
      <c r="O44" s="150"/>
      <c r="P44" s="98"/>
      <c r="Q44" s="150"/>
    </row>
    <row r="45" spans="1:17" ht="25.5">
      <c r="A45" s="14" t="s">
        <v>103</v>
      </c>
      <c r="B45" s="261" t="s">
        <v>186</v>
      </c>
      <c r="C45" s="262">
        <v>82.14</v>
      </c>
      <c r="D45" s="15" t="s">
        <v>37</v>
      </c>
      <c r="E45" s="34">
        <v>15.5</v>
      </c>
      <c r="F45" s="34">
        <f t="shared" si="8"/>
        <v>1273.17</v>
      </c>
      <c r="G45" s="34">
        <v>6.65</v>
      </c>
      <c r="H45" s="34">
        <f t="shared" si="9"/>
        <v>546.231</v>
      </c>
      <c r="I45" s="41">
        <f t="shared" si="10"/>
        <v>1819.401</v>
      </c>
      <c r="J45" s="40">
        <f t="shared" si="11"/>
        <v>22.148</v>
      </c>
      <c r="K45" s="31">
        <v>18.08</v>
      </c>
      <c r="L45" s="158">
        <v>96545</v>
      </c>
      <c r="M45" s="25"/>
      <c r="N45" s="149"/>
      <c r="O45" s="150"/>
      <c r="P45" s="98"/>
      <c r="Q45" s="150"/>
    </row>
    <row r="46" spans="1:17" ht="38.25">
      <c r="A46" s="14" t="s">
        <v>104</v>
      </c>
      <c r="B46" s="261" t="s">
        <v>606</v>
      </c>
      <c r="C46" s="262">
        <v>1.96</v>
      </c>
      <c r="D46" s="15" t="s">
        <v>9</v>
      </c>
      <c r="E46" s="34">
        <v>385.55</v>
      </c>
      <c r="F46" s="34">
        <f>C46*E46</f>
        <v>755.678</v>
      </c>
      <c r="G46" s="34">
        <v>165.23</v>
      </c>
      <c r="H46" s="34">
        <f>C46*G46</f>
        <v>323.8508</v>
      </c>
      <c r="I46" s="41">
        <f>F46+H46</f>
        <v>1079.5288</v>
      </c>
      <c r="J46" s="40">
        <f>K46*$M$8</f>
        <v>550.7845000000001</v>
      </c>
      <c r="K46" s="31">
        <v>449.62</v>
      </c>
      <c r="L46" s="158">
        <v>92720</v>
      </c>
      <c r="M46" s="25"/>
      <c r="N46" s="149"/>
      <c r="O46" s="150"/>
      <c r="P46" s="98"/>
      <c r="Q46" s="150"/>
    </row>
    <row r="47" spans="1:17" ht="15.75" thickBot="1">
      <c r="A47" s="65"/>
      <c r="B47" s="66" t="s">
        <v>8</v>
      </c>
      <c r="C47" s="67"/>
      <c r="D47" s="68"/>
      <c r="E47" s="69"/>
      <c r="F47" s="70">
        <f>SUM(F39:F46)</f>
        <v>9030.2331</v>
      </c>
      <c r="G47" s="69"/>
      <c r="H47" s="70">
        <f>SUM(H39:H46)</f>
        <v>3870.9213</v>
      </c>
      <c r="I47" s="70">
        <f>SUM(I39:I46)</f>
        <v>12901.1544</v>
      </c>
      <c r="J47" s="88"/>
      <c r="K47" s="89"/>
      <c r="L47" s="90"/>
      <c r="M47" s="25"/>
      <c r="N47" s="149"/>
      <c r="O47" s="150"/>
      <c r="P47" s="98"/>
      <c r="Q47" s="150"/>
    </row>
    <row r="48" spans="1:14" ht="15">
      <c r="A48" s="58" t="s">
        <v>20</v>
      </c>
      <c r="B48" s="78" t="s">
        <v>441</v>
      </c>
      <c r="C48" s="74"/>
      <c r="D48" s="75"/>
      <c r="E48" s="75"/>
      <c r="F48" s="76"/>
      <c r="G48" s="75"/>
      <c r="H48" s="76"/>
      <c r="I48" s="76"/>
      <c r="J48" s="72"/>
      <c r="K48" s="73"/>
      <c r="L48" s="153"/>
      <c r="M48" s="25"/>
      <c r="N48" s="149"/>
    </row>
    <row r="49" spans="1:14" ht="89.25">
      <c r="A49" s="14" t="s">
        <v>5</v>
      </c>
      <c r="B49" s="95" t="s">
        <v>154</v>
      </c>
      <c r="C49" s="21">
        <v>117.97</v>
      </c>
      <c r="D49" s="15" t="s">
        <v>15</v>
      </c>
      <c r="E49" s="34">
        <v>103.35</v>
      </c>
      <c r="F49" s="34">
        <f>C49*E49</f>
        <v>12192.199499999999</v>
      </c>
      <c r="G49" s="34">
        <v>44.3</v>
      </c>
      <c r="H49" s="34">
        <f>C49*G49</f>
        <v>5226.071</v>
      </c>
      <c r="I49" s="41">
        <f>F49+H49</f>
        <v>17418.2705</v>
      </c>
      <c r="J49" s="40">
        <f>K49*$M$8</f>
        <v>147.64925000000002</v>
      </c>
      <c r="K49" s="31">
        <v>120.53</v>
      </c>
      <c r="L49" s="269">
        <v>87525</v>
      </c>
      <c r="M49" s="25"/>
      <c r="N49" s="149"/>
    </row>
    <row r="50" spans="1:14" ht="25.5">
      <c r="A50" s="14" t="s">
        <v>60</v>
      </c>
      <c r="B50" s="95" t="s">
        <v>194</v>
      </c>
      <c r="C50" s="21">
        <v>15.2</v>
      </c>
      <c r="D50" s="15" t="s">
        <v>11</v>
      </c>
      <c r="E50" s="34">
        <v>60.76</v>
      </c>
      <c r="F50" s="34">
        <f>C50*E50</f>
        <v>923.5519999999999</v>
      </c>
      <c r="G50" s="34">
        <v>26.04</v>
      </c>
      <c r="H50" s="34">
        <f>C50*G50</f>
        <v>395.808</v>
      </c>
      <c r="I50" s="41">
        <f>F50+H50</f>
        <v>1319.36</v>
      </c>
      <c r="J50" s="40">
        <f>K50*$M$8</f>
        <v>86.8035</v>
      </c>
      <c r="K50" s="31">
        <v>70.86</v>
      </c>
      <c r="L50" s="269">
        <v>93186</v>
      </c>
      <c r="M50" s="25"/>
      <c r="N50" s="149"/>
    </row>
    <row r="51" spans="1:14" ht="38.25">
      <c r="A51" s="14" t="s">
        <v>61</v>
      </c>
      <c r="B51" s="95" t="s">
        <v>196</v>
      </c>
      <c r="C51" s="21">
        <v>15.2</v>
      </c>
      <c r="D51" s="15" t="s">
        <v>11</v>
      </c>
      <c r="E51" s="34">
        <v>59.44</v>
      </c>
      <c r="F51" s="34">
        <f>C51*E51</f>
        <v>903.4879999999999</v>
      </c>
      <c r="G51" s="34">
        <v>25.48</v>
      </c>
      <c r="H51" s="34">
        <f>C51*G51</f>
        <v>387.296</v>
      </c>
      <c r="I51" s="41">
        <f>F51+H51</f>
        <v>1290.7839999999999</v>
      </c>
      <c r="J51" s="40">
        <f>K51*$M$8</f>
        <v>84.917</v>
      </c>
      <c r="K51" s="31">
        <v>69.32</v>
      </c>
      <c r="L51" s="269">
        <v>93196</v>
      </c>
      <c r="M51" s="25"/>
      <c r="N51" s="149"/>
    </row>
    <row r="52" spans="1:14" ht="25.5">
      <c r="A52" s="14" t="s">
        <v>105</v>
      </c>
      <c r="B52" s="95" t="s">
        <v>195</v>
      </c>
      <c r="C52" s="21">
        <v>12.1</v>
      </c>
      <c r="D52" s="15" t="s">
        <v>11</v>
      </c>
      <c r="E52" s="34">
        <v>54.45</v>
      </c>
      <c r="F52" s="34">
        <f>C52*E52</f>
        <v>658.845</v>
      </c>
      <c r="G52" s="34">
        <v>23.34</v>
      </c>
      <c r="H52" s="34">
        <f>C52*G52</f>
        <v>282.414</v>
      </c>
      <c r="I52" s="41">
        <f>F52+H52</f>
        <v>941.259</v>
      </c>
      <c r="J52" s="40">
        <f>K52*$M$8</f>
        <v>77.78750000000001</v>
      </c>
      <c r="K52" s="31">
        <v>63.5</v>
      </c>
      <c r="L52" s="269">
        <v>93188</v>
      </c>
      <c r="M52" s="25"/>
      <c r="N52" s="149"/>
    </row>
    <row r="53" spans="1:14" ht="15.75" thickBot="1">
      <c r="A53" s="65"/>
      <c r="B53" s="66" t="s">
        <v>8</v>
      </c>
      <c r="C53" s="67"/>
      <c r="D53" s="68"/>
      <c r="E53" s="69"/>
      <c r="F53" s="70">
        <f>SUM(F49:F52)</f>
        <v>14678.084499999997</v>
      </c>
      <c r="G53" s="69"/>
      <c r="H53" s="70">
        <f>SUM(H49:H52)</f>
        <v>6291.589</v>
      </c>
      <c r="I53" s="70">
        <f>SUM(I49:I52)</f>
        <v>20969.673499999997</v>
      </c>
      <c r="J53" s="88"/>
      <c r="K53" s="89"/>
      <c r="L53" s="90"/>
      <c r="M53" s="25"/>
      <c r="N53" s="149"/>
    </row>
    <row r="54" spans="1:14" ht="15">
      <c r="A54" s="58" t="s">
        <v>106</v>
      </c>
      <c r="B54" s="78" t="s">
        <v>190</v>
      </c>
      <c r="C54" s="74"/>
      <c r="D54" s="75"/>
      <c r="E54" s="75"/>
      <c r="F54" s="76"/>
      <c r="G54" s="75"/>
      <c r="H54" s="76"/>
      <c r="I54" s="77"/>
      <c r="J54" s="72"/>
      <c r="K54" s="73"/>
      <c r="L54" s="153"/>
      <c r="M54" s="25"/>
      <c r="N54" s="149"/>
    </row>
    <row r="55" spans="1:14" ht="51">
      <c r="A55" s="14" t="s">
        <v>107</v>
      </c>
      <c r="B55" s="95" t="s">
        <v>201</v>
      </c>
      <c r="C55" s="21">
        <v>9</v>
      </c>
      <c r="D55" s="15" t="s">
        <v>22</v>
      </c>
      <c r="E55" s="33">
        <v>771.75</v>
      </c>
      <c r="F55" s="34">
        <f aca="true" t="shared" si="12" ref="F55:F61">C55*E55</f>
        <v>6945.75</v>
      </c>
      <c r="G55" s="34">
        <v>330.75</v>
      </c>
      <c r="H55" s="34">
        <f aca="true" t="shared" si="13" ref="H55:H61">C55*G55</f>
        <v>2976.75</v>
      </c>
      <c r="I55" s="41">
        <f aca="true" t="shared" si="14" ref="I55:I61">F55+H55</f>
        <v>9922.5</v>
      </c>
      <c r="J55" s="40">
        <f aca="true" t="shared" si="15" ref="J55:J61">K55*$M$8</f>
        <v>1102.5</v>
      </c>
      <c r="K55" s="31">
        <v>900</v>
      </c>
      <c r="L55" s="158">
        <v>100370</v>
      </c>
      <c r="M55" s="25"/>
      <c r="N55" s="149"/>
    </row>
    <row r="56" spans="1:14" ht="51">
      <c r="A56" s="14" t="s">
        <v>108</v>
      </c>
      <c r="B56" s="95" t="s">
        <v>202</v>
      </c>
      <c r="C56" s="21">
        <v>4</v>
      </c>
      <c r="D56" s="15" t="s">
        <v>22</v>
      </c>
      <c r="E56" s="33">
        <v>300.13</v>
      </c>
      <c r="F56" s="34">
        <f t="shared" si="12"/>
        <v>1200.52</v>
      </c>
      <c r="G56" s="34">
        <v>128.62</v>
      </c>
      <c r="H56" s="34">
        <f t="shared" si="13"/>
        <v>514.48</v>
      </c>
      <c r="I56" s="41">
        <f t="shared" si="14"/>
        <v>1715</v>
      </c>
      <c r="J56" s="40">
        <f t="shared" si="15"/>
        <v>428.75000000000006</v>
      </c>
      <c r="K56" s="31">
        <v>350</v>
      </c>
      <c r="L56" s="158">
        <v>100367</v>
      </c>
      <c r="M56" s="25"/>
      <c r="N56" s="149"/>
    </row>
    <row r="57" spans="1:14" ht="39.75">
      <c r="A57" s="14" t="s">
        <v>109</v>
      </c>
      <c r="B57" s="267" t="s">
        <v>203</v>
      </c>
      <c r="C57" s="21">
        <v>101.21</v>
      </c>
      <c r="D57" s="15" t="s">
        <v>15</v>
      </c>
      <c r="E57" s="33">
        <v>5.83</v>
      </c>
      <c r="F57" s="34">
        <f t="shared" si="12"/>
        <v>590.0543</v>
      </c>
      <c r="G57" s="34">
        <v>2.5</v>
      </c>
      <c r="H57" s="34">
        <f t="shared" si="13"/>
        <v>253.02499999999998</v>
      </c>
      <c r="I57" s="41">
        <f t="shared" si="14"/>
        <v>843.0793</v>
      </c>
      <c r="J57" s="40">
        <f t="shared" si="15"/>
        <v>8.33</v>
      </c>
      <c r="K57" s="31">
        <v>6.8</v>
      </c>
      <c r="L57" s="158">
        <v>92544</v>
      </c>
      <c r="M57" s="25"/>
      <c r="N57" s="149"/>
    </row>
    <row r="58" spans="1:14" ht="78">
      <c r="A58" s="14" t="s">
        <v>110</v>
      </c>
      <c r="B58" s="267" t="s">
        <v>204</v>
      </c>
      <c r="C58" s="21">
        <v>101.21</v>
      </c>
      <c r="D58" s="15" t="s">
        <v>15</v>
      </c>
      <c r="E58" s="33">
        <v>38.44</v>
      </c>
      <c r="F58" s="34">
        <f t="shared" si="12"/>
        <v>3890.5123999999996</v>
      </c>
      <c r="G58" s="34">
        <v>16.48</v>
      </c>
      <c r="H58" s="34">
        <f t="shared" si="13"/>
        <v>1667.9407999999999</v>
      </c>
      <c r="I58" s="41">
        <f t="shared" si="14"/>
        <v>5558.4532</v>
      </c>
      <c r="J58" s="40">
        <f t="shared" si="15"/>
        <v>54.91675</v>
      </c>
      <c r="K58" s="31">
        <v>44.83</v>
      </c>
      <c r="L58" s="158">
        <v>94207</v>
      </c>
      <c r="M58" s="25"/>
      <c r="N58" s="149"/>
    </row>
    <row r="59" spans="1:14" ht="27">
      <c r="A59" s="14" t="s">
        <v>111</v>
      </c>
      <c r="B59" s="267" t="s">
        <v>210</v>
      </c>
      <c r="C59" s="21">
        <v>41.6</v>
      </c>
      <c r="D59" s="15" t="s">
        <v>11</v>
      </c>
      <c r="E59" s="33">
        <v>10.55</v>
      </c>
      <c r="F59" s="34">
        <f t="shared" si="12"/>
        <v>438.88000000000005</v>
      </c>
      <c r="G59" s="34">
        <v>4.52</v>
      </c>
      <c r="H59" s="34">
        <f t="shared" si="13"/>
        <v>188.03199999999998</v>
      </c>
      <c r="I59" s="41">
        <f t="shared" si="14"/>
        <v>626.912</v>
      </c>
      <c r="J59" s="40">
        <f t="shared" si="15"/>
        <v>15.067500000000003</v>
      </c>
      <c r="K59" s="31">
        <v>12.3</v>
      </c>
      <c r="L59" s="158" t="s">
        <v>211</v>
      </c>
      <c r="M59" s="25"/>
      <c r="N59" s="149"/>
    </row>
    <row r="60" spans="1:14" ht="27">
      <c r="A60" s="14" t="s">
        <v>234</v>
      </c>
      <c r="B60" s="267" t="s">
        <v>217</v>
      </c>
      <c r="C60" s="21">
        <v>91.41</v>
      </c>
      <c r="D60" s="15" t="s">
        <v>15</v>
      </c>
      <c r="E60" s="33">
        <v>63.85</v>
      </c>
      <c r="F60" s="34">
        <f t="shared" si="12"/>
        <v>5836.5285</v>
      </c>
      <c r="G60" s="34">
        <v>27.36</v>
      </c>
      <c r="H60" s="34">
        <f t="shared" si="13"/>
        <v>2500.9775999999997</v>
      </c>
      <c r="I60" s="41">
        <f t="shared" si="14"/>
        <v>8337.5061</v>
      </c>
      <c r="J60" s="40">
        <f t="shared" si="15"/>
        <v>91.2135</v>
      </c>
      <c r="K60" s="31">
        <v>74.46</v>
      </c>
      <c r="L60" s="158">
        <v>96111</v>
      </c>
      <c r="M60" s="25"/>
      <c r="N60" s="149"/>
    </row>
    <row r="61" spans="1:14" ht="15" customHeight="1">
      <c r="A61" s="14" t="s">
        <v>419</v>
      </c>
      <c r="B61" s="268" t="s">
        <v>226</v>
      </c>
      <c r="C61" s="21">
        <v>117.1</v>
      </c>
      <c r="D61" s="15" t="s">
        <v>11</v>
      </c>
      <c r="E61" s="33">
        <v>9.72</v>
      </c>
      <c r="F61" s="34">
        <f t="shared" si="12"/>
        <v>1138.212</v>
      </c>
      <c r="G61" s="34">
        <v>4.17</v>
      </c>
      <c r="H61" s="34">
        <f t="shared" si="13"/>
        <v>488.30699999999996</v>
      </c>
      <c r="I61" s="41">
        <f t="shared" si="14"/>
        <v>1626.519</v>
      </c>
      <c r="J61" s="40">
        <f t="shared" si="15"/>
        <v>13.8915</v>
      </c>
      <c r="K61" s="31">
        <v>11.34</v>
      </c>
      <c r="L61" s="158">
        <v>96121</v>
      </c>
      <c r="M61" s="25"/>
      <c r="N61" s="149"/>
    </row>
    <row r="62" spans="1:14" ht="15.75" thickBot="1">
      <c r="A62" s="65"/>
      <c r="B62" s="66" t="s">
        <v>8</v>
      </c>
      <c r="C62" s="67"/>
      <c r="D62" s="68"/>
      <c r="E62" s="69"/>
      <c r="F62" s="70">
        <f>SUM(F55:F61)</f>
        <v>20040.457199999997</v>
      </c>
      <c r="G62" s="69"/>
      <c r="H62" s="70">
        <f>SUM(H55:H61)</f>
        <v>8589.5124</v>
      </c>
      <c r="I62" s="70">
        <f>SUM(I55:I61)</f>
        <v>28629.969600000004</v>
      </c>
      <c r="J62" s="88"/>
      <c r="K62" s="89"/>
      <c r="L62" s="90"/>
      <c r="M62" s="25"/>
      <c r="N62" s="149"/>
    </row>
    <row r="63" spans="1:14" ht="15">
      <c r="A63" s="58" t="s">
        <v>112</v>
      </c>
      <c r="B63" s="78" t="s">
        <v>189</v>
      </c>
      <c r="C63" s="74"/>
      <c r="D63" s="75"/>
      <c r="E63" s="75"/>
      <c r="F63" s="76"/>
      <c r="G63" s="75"/>
      <c r="H63" s="76"/>
      <c r="I63" s="76"/>
      <c r="J63" s="72"/>
      <c r="K63" s="73"/>
      <c r="L63" s="153"/>
      <c r="M63" s="25"/>
      <c r="N63" s="149"/>
    </row>
    <row r="64" spans="1:14" ht="38.25">
      <c r="A64" s="14" t="s">
        <v>113</v>
      </c>
      <c r="B64" s="95" t="s">
        <v>197</v>
      </c>
      <c r="C64" s="21">
        <v>3.31</v>
      </c>
      <c r="D64" s="15" t="s">
        <v>9</v>
      </c>
      <c r="E64" s="33">
        <v>78.62</v>
      </c>
      <c r="F64" s="34">
        <f>C64*E64</f>
        <v>260.23220000000003</v>
      </c>
      <c r="G64" s="34">
        <v>33.69</v>
      </c>
      <c r="H64" s="34">
        <f>C64*G64</f>
        <v>111.51389999999999</v>
      </c>
      <c r="I64" s="41">
        <f>F64+H64</f>
        <v>371.7461</v>
      </c>
      <c r="J64" s="40">
        <f>K64*$M$8</f>
        <v>112.30800000000002</v>
      </c>
      <c r="K64" s="31">
        <v>91.68</v>
      </c>
      <c r="L64" s="158">
        <v>96622</v>
      </c>
      <c r="M64" s="25"/>
      <c r="N64" s="149"/>
    </row>
    <row r="65" spans="1:14" ht="25.5">
      <c r="A65" s="14" t="s">
        <v>114</v>
      </c>
      <c r="B65" s="95" t="s">
        <v>420</v>
      </c>
      <c r="C65" s="21">
        <v>40.11</v>
      </c>
      <c r="D65" s="15" t="s">
        <v>15</v>
      </c>
      <c r="E65" s="33">
        <v>28.83</v>
      </c>
      <c r="F65" s="34">
        <f>C65*E65</f>
        <v>1156.3713</v>
      </c>
      <c r="G65" s="34">
        <v>12.35</v>
      </c>
      <c r="H65" s="34">
        <f>C65*G65</f>
        <v>495.3585</v>
      </c>
      <c r="I65" s="41">
        <f>F65+H65</f>
        <v>1651.7298</v>
      </c>
      <c r="J65" s="40">
        <f>K65*$M$8</f>
        <v>41.1845</v>
      </c>
      <c r="K65" s="31">
        <v>33.62</v>
      </c>
      <c r="L65" s="158">
        <v>98557</v>
      </c>
      <c r="M65" s="25"/>
      <c r="N65" s="149"/>
    </row>
    <row r="66" spans="1:14" ht="27">
      <c r="A66" s="14" t="s">
        <v>115</v>
      </c>
      <c r="B66" s="267" t="s">
        <v>610</v>
      </c>
      <c r="C66" s="21">
        <v>3.98</v>
      </c>
      <c r="D66" s="15" t="s">
        <v>9</v>
      </c>
      <c r="E66" s="33">
        <v>381.17</v>
      </c>
      <c r="F66" s="34">
        <f>C66*E66</f>
        <v>1517.0566000000001</v>
      </c>
      <c r="G66" s="34">
        <v>163.35</v>
      </c>
      <c r="H66" s="34">
        <f>C66*G66</f>
        <v>650.1329999999999</v>
      </c>
      <c r="I66" s="41">
        <f>F66+H66</f>
        <v>2167.1896</v>
      </c>
      <c r="J66" s="40">
        <f>K66*$M$8</f>
        <v>544.52475</v>
      </c>
      <c r="K66" s="31">
        <v>444.51</v>
      </c>
      <c r="L66" s="158">
        <v>96620</v>
      </c>
      <c r="M66" s="25"/>
      <c r="N66" s="149"/>
    </row>
    <row r="67" spans="1:14" ht="39.75">
      <c r="A67" s="14" t="s">
        <v>116</v>
      </c>
      <c r="B67" s="267" t="s">
        <v>198</v>
      </c>
      <c r="C67" s="21">
        <v>66.25</v>
      </c>
      <c r="D67" s="15" t="s">
        <v>15</v>
      </c>
      <c r="E67" s="33">
        <v>33.97</v>
      </c>
      <c r="F67" s="34">
        <f>C67*E67</f>
        <v>2250.5125</v>
      </c>
      <c r="G67" s="34">
        <v>14.56</v>
      </c>
      <c r="H67" s="34">
        <f>C67*G67</f>
        <v>964.6</v>
      </c>
      <c r="I67" s="41">
        <f>F67+H67</f>
        <v>3215.1124999999997</v>
      </c>
      <c r="J67" s="40">
        <f>K67*$M$8</f>
        <v>48.5345</v>
      </c>
      <c r="K67" s="31">
        <v>39.62</v>
      </c>
      <c r="L67" s="158">
        <v>87247</v>
      </c>
      <c r="M67" s="25"/>
      <c r="N67" s="149"/>
    </row>
    <row r="68" spans="1:14" ht="39.75">
      <c r="A68" s="14" t="s">
        <v>117</v>
      </c>
      <c r="B68" s="267" t="s">
        <v>199</v>
      </c>
      <c r="C68" s="21">
        <v>22.5</v>
      </c>
      <c r="D68" s="15" t="s">
        <v>11</v>
      </c>
      <c r="E68" s="33">
        <v>4.5</v>
      </c>
      <c r="F68" s="34">
        <f>C68*E68</f>
        <v>101.25</v>
      </c>
      <c r="G68" s="34">
        <v>1.93</v>
      </c>
      <c r="H68" s="34">
        <f>C68*G68</f>
        <v>43.425</v>
      </c>
      <c r="I68" s="41">
        <f>F68+H68</f>
        <v>144.675</v>
      </c>
      <c r="J68" s="40">
        <f>K68*$M$8</f>
        <v>6.43125</v>
      </c>
      <c r="K68" s="31">
        <v>5.25</v>
      </c>
      <c r="L68" s="158">
        <v>88648</v>
      </c>
      <c r="M68" s="25"/>
      <c r="N68" s="149"/>
    </row>
    <row r="69" spans="1:14" ht="15.75" thickBot="1">
      <c r="A69" s="65"/>
      <c r="B69" s="66" t="s">
        <v>8</v>
      </c>
      <c r="C69" s="67"/>
      <c r="D69" s="68"/>
      <c r="E69" s="69"/>
      <c r="F69" s="70">
        <f>SUM(F64:F68)</f>
        <v>5285.4226</v>
      </c>
      <c r="G69" s="69"/>
      <c r="H69" s="70">
        <f>SUM(H64:H68)</f>
        <v>2265.0304</v>
      </c>
      <c r="I69" s="70">
        <f>SUM(I64:I68)</f>
        <v>7550.453</v>
      </c>
      <c r="J69" s="88"/>
      <c r="K69" s="89"/>
      <c r="L69" s="90"/>
      <c r="M69" s="25"/>
      <c r="N69" s="149"/>
    </row>
    <row r="70" spans="1:14" ht="15">
      <c r="A70" s="58" t="s">
        <v>118</v>
      </c>
      <c r="B70" s="78" t="s">
        <v>436</v>
      </c>
      <c r="C70" s="74"/>
      <c r="D70" s="75"/>
      <c r="E70" s="75"/>
      <c r="F70" s="76"/>
      <c r="G70" s="75"/>
      <c r="H70" s="76"/>
      <c r="I70" s="77"/>
      <c r="J70" s="72"/>
      <c r="K70" s="73"/>
      <c r="L70" s="153"/>
      <c r="M70" s="25"/>
      <c r="N70" s="149"/>
    </row>
    <row r="71" spans="1:14" ht="51">
      <c r="A71" s="14" t="s">
        <v>119</v>
      </c>
      <c r="B71" s="95" t="s">
        <v>155</v>
      </c>
      <c r="C71" s="21">
        <v>153.65</v>
      </c>
      <c r="D71" s="15" t="s">
        <v>15</v>
      </c>
      <c r="E71" s="34">
        <v>2.68</v>
      </c>
      <c r="F71" s="34">
        <f aca="true" t="shared" si="16" ref="F71:F77">C71*E71</f>
        <v>411.78200000000004</v>
      </c>
      <c r="G71" s="34">
        <v>1.15</v>
      </c>
      <c r="H71" s="34">
        <f aca="true" t="shared" si="17" ref="H71:H77">C71*G71</f>
        <v>176.6975</v>
      </c>
      <c r="I71" s="41">
        <f aca="true" t="shared" si="18" ref="I71:I77">F71+H71</f>
        <v>588.4795</v>
      </c>
      <c r="J71" s="40">
        <f aca="true" t="shared" si="19" ref="J71:J77">K71*$M$8</f>
        <v>3.83425</v>
      </c>
      <c r="K71" s="31">
        <v>3.13</v>
      </c>
      <c r="L71" s="269">
        <v>87879</v>
      </c>
      <c r="M71" s="25"/>
      <c r="N71" s="149"/>
    </row>
    <row r="72" spans="1:14" ht="51">
      <c r="A72" s="14" t="s">
        <v>120</v>
      </c>
      <c r="B72" s="95" t="s">
        <v>342</v>
      </c>
      <c r="C72" s="21">
        <v>99.73</v>
      </c>
      <c r="D72" s="15" t="s">
        <v>15</v>
      </c>
      <c r="E72" s="34">
        <v>2.68</v>
      </c>
      <c r="F72" s="34">
        <f t="shared" si="16"/>
        <v>267.2764</v>
      </c>
      <c r="G72" s="34">
        <v>1.15</v>
      </c>
      <c r="H72" s="34">
        <f t="shared" si="17"/>
        <v>114.6895</v>
      </c>
      <c r="I72" s="41">
        <f t="shared" si="18"/>
        <v>381.96590000000003</v>
      </c>
      <c r="J72" s="40">
        <f t="shared" si="19"/>
        <v>3.83425</v>
      </c>
      <c r="K72" s="31">
        <v>3.13</v>
      </c>
      <c r="L72" s="269">
        <v>87879</v>
      </c>
      <c r="M72" s="25"/>
      <c r="N72" s="149"/>
    </row>
    <row r="73" spans="1:14" ht="94.5" customHeight="1">
      <c r="A73" s="14" t="s">
        <v>121</v>
      </c>
      <c r="B73" s="270" t="s">
        <v>435</v>
      </c>
      <c r="C73" s="21">
        <v>114.8</v>
      </c>
      <c r="D73" s="15" t="s">
        <v>15</v>
      </c>
      <c r="E73" s="34">
        <v>19.5</v>
      </c>
      <c r="F73" s="34">
        <f t="shared" si="16"/>
        <v>2238.6</v>
      </c>
      <c r="G73" s="34">
        <v>8.36</v>
      </c>
      <c r="H73" s="34">
        <f t="shared" si="17"/>
        <v>959.728</v>
      </c>
      <c r="I73" s="41">
        <f t="shared" si="18"/>
        <v>3198.328</v>
      </c>
      <c r="J73" s="40">
        <f t="shared" si="19"/>
        <v>27.8565</v>
      </c>
      <c r="K73" s="31">
        <v>22.74</v>
      </c>
      <c r="L73" s="269">
        <v>87535</v>
      </c>
      <c r="M73" s="25"/>
      <c r="N73" s="149"/>
    </row>
    <row r="74" spans="1:14" ht="65.25" customHeight="1">
      <c r="A74" s="14" t="s">
        <v>122</v>
      </c>
      <c r="B74" s="267" t="s">
        <v>156</v>
      </c>
      <c r="C74" s="21">
        <v>111.3</v>
      </c>
      <c r="D74" s="15" t="s">
        <v>15</v>
      </c>
      <c r="E74" s="34">
        <v>26.17</v>
      </c>
      <c r="F74" s="34">
        <f t="shared" si="16"/>
        <v>2912.721</v>
      </c>
      <c r="G74" s="34">
        <v>11.22</v>
      </c>
      <c r="H74" s="34">
        <f t="shared" si="17"/>
        <v>1248.786</v>
      </c>
      <c r="I74" s="41">
        <f t="shared" si="18"/>
        <v>4161.507</v>
      </c>
      <c r="J74" s="40">
        <f t="shared" si="19"/>
        <v>37.387</v>
      </c>
      <c r="K74" s="31">
        <v>30.52</v>
      </c>
      <c r="L74" s="269">
        <v>87792</v>
      </c>
      <c r="M74" s="25"/>
      <c r="N74" s="149"/>
    </row>
    <row r="75" spans="1:14" ht="39.75">
      <c r="A75" s="14" t="s">
        <v>123</v>
      </c>
      <c r="B75" s="267" t="s">
        <v>157</v>
      </c>
      <c r="C75" s="21">
        <v>142.08</v>
      </c>
      <c r="D75" s="15" t="s">
        <v>15</v>
      </c>
      <c r="E75" s="34">
        <v>46.95</v>
      </c>
      <c r="F75" s="34">
        <f t="shared" si="16"/>
        <v>6670.656000000001</v>
      </c>
      <c r="G75" s="34">
        <v>20.12</v>
      </c>
      <c r="H75" s="34">
        <f t="shared" si="17"/>
        <v>2858.6496</v>
      </c>
      <c r="I75" s="41">
        <f t="shared" si="18"/>
        <v>9529.305600000002</v>
      </c>
      <c r="J75" s="40">
        <f t="shared" si="19"/>
        <v>67.06875000000001</v>
      </c>
      <c r="K75" s="31">
        <v>54.75</v>
      </c>
      <c r="L75" s="269">
        <v>87273</v>
      </c>
      <c r="M75" s="25"/>
      <c r="N75" s="149"/>
    </row>
    <row r="76" spans="1:14" ht="27">
      <c r="A76" s="14" t="s">
        <v>124</v>
      </c>
      <c r="B76" s="268" t="s">
        <v>200</v>
      </c>
      <c r="C76" s="21">
        <v>3.9</v>
      </c>
      <c r="D76" s="15" t="s">
        <v>11</v>
      </c>
      <c r="E76" s="33">
        <v>85.48</v>
      </c>
      <c r="F76" s="34">
        <f t="shared" si="16"/>
        <v>333.372</v>
      </c>
      <c r="G76" s="34">
        <v>36.64</v>
      </c>
      <c r="H76" s="34">
        <f t="shared" si="17"/>
        <v>142.896</v>
      </c>
      <c r="I76" s="41">
        <f t="shared" si="18"/>
        <v>476.26800000000003</v>
      </c>
      <c r="J76" s="40">
        <f t="shared" si="19"/>
        <v>122.12025000000001</v>
      </c>
      <c r="K76" s="31">
        <v>99.69</v>
      </c>
      <c r="L76" s="158">
        <v>98689</v>
      </c>
      <c r="M76" s="25"/>
      <c r="N76" s="149"/>
    </row>
    <row r="77" spans="1:14" ht="52.5">
      <c r="A77" s="14" t="s">
        <v>125</v>
      </c>
      <c r="B77" s="268" t="s">
        <v>235</v>
      </c>
      <c r="C77" s="157">
        <v>10.4</v>
      </c>
      <c r="D77" s="15" t="s">
        <v>11</v>
      </c>
      <c r="E77" s="33">
        <v>83.41</v>
      </c>
      <c r="F77" s="34">
        <f t="shared" si="16"/>
        <v>867.4639999999999</v>
      </c>
      <c r="G77" s="34">
        <v>35.75</v>
      </c>
      <c r="H77" s="34">
        <f t="shared" si="17"/>
        <v>371.8</v>
      </c>
      <c r="I77" s="41">
        <f t="shared" si="18"/>
        <v>1239.264</v>
      </c>
      <c r="J77" s="40">
        <f t="shared" si="19"/>
        <v>119.15575</v>
      </c>
      <c r="K77" s="31">
        <v>97.27</v>
      </c>
      <c r="L77" s="158">
        <v>101965</v>
      </c>
      <c r="M77" s="25"/>
      <c r="N77" s="149"/>
    </row>
    <row r="78" spans="1:14" ht="15.75" thickBot="1">
      <c r="A78" s="65"/>
      <c r="B78" s="66" t="s">
        <v>8</v>
      </c>
      <c r="C78" s="67"/>
      <c r="D78" s="68"/>
      <c r="E78" s="69"/>
      <c r="F78" s="70">
        <f>SUM(F71:F77)</f>
        <v>13701.8714</v>
      </c>
      <c r="G78" s="69"/>
      <c r="H78" s="70">
        <f>SUM(H71:H77)</f>
        <v>5873.2466</v>
      </c>
      <c r="I78" s="70">
        <f>SUM(I71:I77)</f>
        <v>19575.118000000002</v>
      </c>
      <c r="J78" s="88"/>
      <c r="K78" s="89"/>
      <c r="L78" s="90"/>
      <c r="M78" s="25"/>
      <c r="N78" s="149"/>
    </row>
    <row r="79" spans="1:14" ht="15">
      <c r="A79" s="58" t="s">
        <v>126</v>
      </c>
      <c r="B79" s="78" t="s">
        <v>359</v>
      </c>
      <c r="C79" s="74"/>
      <c r="D79" s="75"/>
      <c r="E79" s="75"/>
      <c r="F79" s="76"/>
      <c r="G79" s="75"/>
      <c r="H79" s="76"/>
      <c r="I79" s="77"/>
      <c r="J79" s="72"/>
      <c r="K79" s="73"/>
      <c r="L79" s="153"/>
      <c r="M79" s="25"/>
      <c r="N79" s="149"/>
    </row>
    <row r="80" spans="1:14" ht="51">
      <c r="A80" s="14" t="s">
        <v>127</v>
      </c>
      <c r="B80" s="95" t="s">
        <v>351</v>
      </c>
      <c r="C80" s="21">
        <v>10.3</v>
      </c>
      <c r="D80" s="15" t="s">
        <v>15</v>
      </c>
      <c r="E80" s="33">
        <v>300.13</v>
      </c>
      <c r="F80" s="34">
        <f aca="true" t="shared" si="20" ref="F80:F86">C80*E80</f>
        <v>3091.339</v>
      </c>
      <c r="G80" s="34">
        <v>128.62</v>
      </c>
      <c r="H80" s="34">
        <f aca="true" t="shared" si="21" ref="H80:H86">C80*G80</f>
        <v>1324.786</v>
      </c>
      <c r="I80" s="41">
        <f aca="true" t="shared" si="22" ref="I80:I86">F80+H80</f>
        <v>4416.125</v>
      </c>
      <c r="J80" s="40">
        <f aca="true" t="shared" si="23" ref="J80:J86">K80*$M$8</f>
        <v>428.75000000000006</v>
      </c>
      <c r="K80" s="31">
        <v>350</v>
      </c>
      <c r="L80" s="158" t="s">
        <v>646</v>
      </c>
      <c r="M80" s="25"/>
      <c r="N80" s="149"/>
    </row>
    <row r="81" spans="1:14" ht="30" customHeight="1">
      <c r="A81" s="14" t="s">
        <v>128</v>
      </c>
      <c r="B81" s="267" t="s">
        <v>384</v>
      </c>
      <c r="C81" s="21">
        <v>10.3</v>
      </c>
      <c r="D81" s="15" t="s">
        <v>15</v>
      </c>
      <c r="E81" s="33">
        <v>97.94</v>
      </c>
      <c r="F81" s="34">
        <f>C81*E81</f>
        <v>1008.782</v>
      </c>
      <c r="G81" s="34">
        <v>41.97</v>
      </c>
      <c r="H81" s="34">
        <f>C81*G81</f>
        <v>432.291</v>
      </c>
      <c r="I81" s="41">
        <f>F81+H81</f>
        <v>1441.073</v>
      </c>
      <c r="J81" s="40">
        <f>K81*$M$8</f>
        <v>139.90725</v>
      </c>
      <c r="K81" s="31">
        <v>114.21</v>
      </c>
      <c r="L81" s="158">
        <v>102151</v>
      </c>
      <c r="M81" s="25"/>
      <c r="N81" s="149"/>
    </row>
    <row r="82" spans="1:14" ht="55.5" customHeight="1">
      <c r="A82" s="14" t="s">
        <v>129</v>
      </c>
      <c r="B82" s="267" t="s">
        <v>356</v>
      </c>
      <c r="C82" s="21">
        <v>4</v>
      </c>
      <c r="D82" s="15" t="s">
        <v>22</v>
      </c>
      <c r="E82" s="33">
        <v>268.58</v>
      </c>
      <c r="F82" s="34">
        <f t="shared" si="20"/>
        <v>1074.32</v>
      </c>
      <c r="G82" s="34">
        <v>115.1</v>
      </c>
      <c r="H82" s="34">
        <f t="shared" si="21"/>
        <v>460.4</v>
      </c>
      <c r="I82" s="41">
        <f t="shared" si="22"/>
        <v>1534.7199999999998</v>
      </c>
      <c r="J82" s="40">
        <f t="shared" si="23"/>
        <v>383.68225</v>
      </c>
      <c r="K82" s="31">
        <v>313.21</v>
      </c>
      <c r="L82" s="158">
        <v>90822</v>
      </c>
      <c r="M82" s="25"/>
      <c r="N82" s="149"/>
    </row>
    <row r="83" spans="1:14" ht="52.5" customHeight="1">
      <c r="A83" s="14" t="s">
        <v>437</v>
      </c>
      <c r="B83" s="267" t="s">
        <v>357</v>
      </c>
      <c r="C83" s="21">
        <v>1</v>
      </c>
      <c r="D83" s="15" t="s">
        <v>22</v>
      </c>
      <c r="E83" s="33">
        <v>252.31</v>
      </c>
      <c r="F83" s="34">
        <f t="shared" si="20"/>
        <v>252.31</v>
      </c>
      <c r="G83" s="34">
        <v>108.13</v>
      </c>
      <c r="H83" s="34">
        <f t="shared" si="21"/>
        <v>108.13</v>
      </c>
      <c r="I83" s="41">
        <f t="shared" si="22"/>
        <v>360.44</v>
      </c>
      <c r="J83" s="40">
        <f t="shared" si="23"/>
        <v>360.444</v>
      </c>
      <c r="K83" s="31">
        <v>294.24</v>
      </c>
      <c r="L83" s="158">
        <v>90821</v>
      </c>
      <c r="M83" s="25"/>
      <c r="N83" s="149"/>
    </row>
    <row r="84" spans="1:14" ht="54.75" customHeight="1">
      <c r="A84" s="14" t="s">
        <v>438</v>
      </c>
      <c r="B84" s="267" t="s">
        <v>358</v>
      </c>
      <c r="C84" s="21">
        <v>6</v>
      </c>
      <c r="D84" s="15" t="s">
        <v>22</v>
      </c>
      <c r="E84" s="33">
        <v>248.27</v>
      </c>
      <c r="F84" s="34">
        <f t="shared" si="20"/>
        <v>1489.6200000000001</v>
      </c>
      <c r="G84" s="34">
        <v>106.4</v>
      </c>
      <c r="H84" s="34">
        <f t="shared" si="21"/>
        <v>638.4000000000001</v>
      </c>
      <c r="I84" s="41">
        <f t="shared" si="22"/>
        <v>2128.0200000000004</v>
      </c>
      <c r="J84" s="40">
        <f t="shared" si="23"/>
        <v>354.67425</v>
      </c>
      <c r="K84" s="31">
        <v>289.53</v>
      </c>
      <c r="L84" s="158">
        <v>90820</v>
      </c>
      <c r="M84" s="25"/>
      <c r="N84" s="149"/>
    </row>
    <row r="85" spans="1:14" ht="39.75">
      <c r="A85" s="14" t="s">
        <v>439</v>
      </c>
      <c r="B85" s="267" t="s">
        <v>361</v>
      </c>
      <c r="C85" s="21">
        <v>2</v>
      </c>
      <c r="D85" s="15" t="s">
        <v>22</v>
      </c>
      <c r="E85" s="33">
        <v>201.22</v>
      </c>
      <c r="F85" s="34">
        <f t="shared" si="20"/>
        <v>402.44</v>
      </c>
      <c r="G85" s="34">
        <v>86.24</v>
      </c>
      <c r="H85" s="34">
        <f t="shared" si="21"/>
        <v>172.48</v>
      </c>
      <c r="I85" s="41">
        <f t="shared" si="22"/>
        <v>574.92</v>
      </c>
      <c r="J85" s="40">
        <f t="shared" si="23"/>
        <v>287.4585</v>
      </c>
      <c r="K85" s="31">
        <v>234.66</v>
      </c>
      <c r="L85" s="158" t="s">
        <v>360</v>
      </c>
      <c r="M85" s="25"/>
      <c r="N85" s="149"/>
    </row>
    <row r="86" spans="1:14" ht="39.75">
      <c r="A86" s="14" t="s">
        <v>440</v>
      </c>
      <c r="B86" s="267" t="s">
        <v>363</v>
      </c>
      <c r="C86" s="21">
        <v>1</v>
      </c>
      <c r="D86" s="15" t="s">
        <v>22</v>
      </c>
      <c r="E86" s="33">
        <v>113.28</v>
      </c>
      <c r="F86" s="34">
        <f t="shared" si="20"/>
        <v>113.28</v>
      </c>
      <c r="G86" s="34">
        <v>48.54</v>
      </c>
      <c r="H86" s="34">
        <f t="shared" si="21"/>
        <v>48.54</v>
      </c>
      <c r="I86" s="41">
        <f t="shared" si="22"/>
        <v>161.82</v>
      </c>
      <c r="J86" s="40">
        <f t="shared" si="23"/>
        <v>161.8225</v>
      </c>
      <c r="K86" s="31">
        <v>132.1</v>
      </c>
      <c r="L86" s="158" t="s">
        <v>362</v>
      </c>
      <c r="M86" s="25"/>
      <c r="N86" s="149"/>
    </row>
    <row r="87" spans="1:14" ht="15.75" thickBot="1">
      <c r="A87" s="65"/>
      <c r="B87" s="66" t="s">
        <v>8</v>
      </c>
      <c r="C87" s="67"/>
      <c r="D87" s="68"/>
      <c r="E87" s="69"/>
      <c r="F87" s="70">
        <f>SUM(F80:F86)</f>
        <v>7432.090999999999</v>
      </c>
      <c r="G87" s="69"/>
      <c r="H87" s="70">
        <f>SUM(H80:H86)</f>
        <v>3185.027</v>
      </c>
      <c r="I87" s="70">
        <f>SUM(I80:I86)</f>
        <v>10617.118</v>
      </c>
      <c r="J87" s="88"/>
      <c r="K87" s="89"/>
      <c r="L87" s="90"/>
      <c r="M87" s="25"/>
      <c r="N87" s="149"/>
    </row>
    <row r="88" spans="1:14" ht="15">
      <c r="A88" s="58" t="s">
        <v>130</v>
      </c>
      <c r="B88" s="78" t="s">
        <v>191</v>
      </c>
      <c r="C88" s="74"/>
      <c r="D88" s="75"/>
      <c r="E88" s="75"/>
      <c r="F88" s="76"/>
      <c r="G88" s="75"/>
      <c r="H88" s="76"/>
      <c r="I88" s="77"/>
      <c r="J88" s="72"/>
      <c r="K88" s="73"/>
      <c r="L88" s="153"/>
      <c r="M88" s="25"/>
      <c r="N88" s="149"/>
    </row>
    <row r="89" spans="1:14" ht="25.5">
      <c r="A89" s="14" t="s">
        <v>131</v>
      </c>
      <c r="B89" s="95" t="s">
        <v>364</v>
      </c>
      <c r="C89" s="21">
        <v>111.3</v>
      </c>
      <c r="D89" s="15" t="s">
        <v>15</v>
      </c>
      <c r="E89" s="33">
        <v>1.68</v>
      </c>
      <c r="F89" s="34">
        <f>C89*E89</f>
        <v>186.98399999999998</v>
      </c>
      <c r="G89" s="34">
        <v>0.72</v>
      </c>
      <c r="H89" s="34">
        <f>C89*G89</f>
        <v>80.136</v>
      </c>
      <c r="I89" s="41">
        <f>F89+H89</f>
        <v>267.12</v>
      </c>
      <c r="J89" s="40">
        <f>K89*$M$8</f>
        <v>2.4010000000000002</v>
      </c>
      <c r="K89" s="31">
        <v>1.96</v>
      </c>
      <c r="L89" s="158">
        <v>88485</v>
      </c>
      <c r="M89" s="25"/>
      <c r="N89" s="149"/>
    </row>
    <row r="90" spans="1:14" ht="39.75">
      <c r="A90" s="14" t="s">
        <v>132</v>
      </c>
      <c r="B90" s="267" t="s">
        <v>365</v>
      </c>
      <c r="C90" s="21">
        <v>111.3</v>
      </c>
      <c r="D90" s="15" t="s">
        <v>15</v>
      </c>
      <c r="E90" s="33">
        <v>11.28</v>
      </c>
      <c r="F90" s="34">
        <f>C90*E90</f>
        <v>1255.464</v>
      </c>
      <c r="G90" s="34">
        <v>4.84</v>
      </c>
      <c r="H90" s="34">
        <f>C90*G90</f>
        <v>538.692</v>
      </c>
      <c r="I90" s="41">
        <f>F90+H90</f>
        <v>1794.156</v>
      </c>
      <c r="J90" s="40">
        <f>K90*$M$8</f>
        <v>16.121000000000002</v>
      </c>
      <c r="K90" s="31">
        <v>13.16</v>
      </c>
      <c r="L90" s="158">
        <v>88489</v>
      </c>
      <c r="M90" s="25"/>
      <c r="N90" s="149"/>
    </row>
    <row r="91" spans="1:14" ht="39.75">
      <c r="A91" s="14" t="s">
        <v>133</v>
      </c>
      <c r="B91" s="267" t="s">
        <v>366</v>
      </c>
      <c r="C91" s="21">
        <v>41.13</v>
      </c>
      <c r="D91" s="15" t="s">
        <v>15</v>
      </c>
      <c r="E91" s="33">
        <v>9.66</v>
      </c>
      <c r="F91" s="34">
        <f>C91*E91</f>
        <v>397.3158</v>
      </c>
      <c r="G91" s="34">
        <v>4.15</v>
      </c>
      <c r="H91" s="34">
        <f>C91*G91</f>
        <v>170.68950000000004</v>
      </c>
      <c r="I91" s="41">
        <f>F91+H91</f>
        <v>568.0053</v>
      </c>
      <c r="J91" s="40">
        <f>K91*$M$8</f>
        <v>13.80575</v>
      </c>
      <c r="K91" s="31">
        <v>11.27</v>
      </c>
      <c r="L91" s="158">
        <v>102218</v>
      </c>
      <c r="M91" s="25"/>
      <c r="N91" s="149"/>
    </row>
    <row r="92" spans="1:14" ht="15.75" thickBot="1">
      <c r="A92" s="65"/>
      <c r="B92" s="66" t="s">
        <v>8</v>
      </c>
      <c r="C92" s="67"/>
      <c r="D92" s="68"/>
      <c r="E92" s="69"/>
      <c r="F92" s="70">
        <f>SUM(F89:F91)</f>
        <v>1839.7638</v>
      </c>
      <c r="G92" s="69"/>
      <c r="H92" s="70">
        <f>SUM(H89:H91)</f>
        <v>789.5175</v>
      </c>
      <c r="I92" s="70">
        <f>SUM(I89:I91)</f>
        <v>2629.2812999999996</v>
      </c>
      <c r="J92" s="88"/>
      <c r="K92" s="89"/>
      <c r="L92" s="90"/>
      <c r="M92" s="25"/>
      <c r="N92" s="149"/>
    </row>
    <row r="93" spans="1:14" ht="15">
      <c r="A93" s="58" t="s">
        <v>134</v>
      </c>
      <c r="B93" s="78" t="s">
        <v>193</v>
      </c>
      <c r="C93" s="74"/>
      <c r="D93" s="75"/>
      <c r="E93" s="75"/>
      <c r="F93" s="76"/>
      <c r="G93" s="75"/>
      <c r="H93" s="76"/>
      <c r="I93" s="77"/>
      <c r="J93" s="72"/>
      <c r="K93" s="73"/>
      <c r="L93" s="153"/>
      <c r="M93" s="25"/>
      <c r="N93" s="149"/>
    </row>
    <row r="94" spans="1:14" ht="38.25">
      <c r="A94" s="265" t="s">
        <v>135</v>
      </c>
      <c r="B94" s="266" t="s">
        <v>374</v>
      </c>
      <c r="C94" s="262">
        <v>1</v>
      </c>
      <c r="D94" s="15" t="s">
        <v>22</v>
      </c>
      <c r="E94" s="33">
        <v>272.44</v>
      </c>
      <c r="F94" s="34">
        <f aca="true" t="shared" si="24" ref="F94:F103">C94*E94</f>
        <v>272.44</v>
      </c>
      <c r="G94" s="34">
        <v>116.77</v>
      </c>
      <c r="H94" s="34">
        <f aca="true" t="shared" si="25" ref="H94:H103">C94*G94</f>
        <v>116.77</v>
      </c>
      <c r="I94" s="41">
        <f aca="true" t="shared" si="26" ref="I94:I103">F94+H94</f>
        <v>389.21</v>
      </c>
      <c r="J94" s="40">
        <f aca="true" t="shared" si="27" ref="J94:J103">K94*$M$8</f>
        <v>389.20700000000005</v>
      </c>
      <c r="K94" s="31">
        <v>317.72</v>
      </c>
      <c r="L94" s="158">
        <v>86903</v>
      </c>
      <c r="M94" s="25"/>
      <c r="N94" s="149"/>
    </row>
    <row r="95" spans="1:14" ht="51">
      <c r="A95" s="265" t="s">
        <v>136</v>
      </c>
      <c r="B95" s="266" t="s">
        <v>375</v>
      </c>
      <c r="C95" s="262">
        <v>7.5</v>
      </c>
      <c r="D95" s="15" t="s">
        <v>22</v>
      </c>
      <c r="E95" s="33">
        <v>294.69</v>
      </c>
      <c r="F95" s="34">
        <f t="shared" si="24"/>
        <v>2210.175</v>
      </c>
      <c r="G95" s="34">
        <v>126.29</v>
      </c>
      <c r="H95" s="34">
        <f t="shared" si="25"/>
        <v>947.1750000000001</v>
      </c>
      <c r="I95" s="41">
        <f t="shared" si="26"/>
        <v>3157.3500000000004</v>
      </c>
      <c r="J95" s="40">
        <f t="shared" si="27"/>
        <v>420.98350000000005</v>
      </c>
      <c r="K95" s="31">
        <v>343.66</v>
      </c>
      <c r="L95" s="158">
        <v>86895</v>
      </c>
      <c r="M95" s="25"/>
      <c r="N95" s="149"/>
    </row>
    <row r="96" spans="1:14" ht="38.25">
      <c r="A96" s="265" t="s">
        <v>137</v>
      </c>
      <c r="B96" s="266" t="s">
        <v>158</v>
      </c>
      <c r="C96" s="262">
        <v>5</v>
      </c>
      <c r="D96" s="15" t="s">
        <v>22</v>
      </c>
      <c r="E96" s="33">
        <v>166.12</v>
      </c>
      <c r="F96" s="34">
        <f t="shared" si="24"/>
        <v>830.6</v>
      </c>
      <c r="G96" s="34">
        <v>71.2</v>
      </c>
      <c r="H96" s="34">
        <f t="shared" si="25"/>
        <v>356</v>
      </c>
      <c r="I96" s="41">
        <f t="shared" si="26"/>
        <v>1186.6</v>
      </c>
      <c r="J96" s="40">
        <f t="shared" si="27"/>
        <v>237.31925</v>
      </c>
      <c r="K96" s="31">
        <v>193.73</v>
      </c>
      <c r="L96" s="158">
        <v>86900</v>
      </c>
      <c r="M96" s="25"/>
      <c r="N96" s="149"/>
    </row>
    <row r="97" spans="1:14" ht="38.25">
      <c r="A97" s="265" t="s">
        <v>138</v>
      </c>
      <c r="B97" s="266" t="s">
        <v>159</v>
      </c>
      <c r="C97" s="262">
        <v>5</v>
      </c>
      <c r="D97" s="15" t="s">
        <v>22</v>
      </c>
      <c r="E97" s="33">
        <v>371.61</v>
      </c>
      <c r="F97" s="34">
        <f t="shared" si="24"/>
        <v>1858.0500000000002</v>
      </c>
      <c r="G97" s="34">
        <v>159.27</v>
      </c>
      <c r="H97" s="34">
        <f t="shared" si="25"/>
        <v>796.35</v>
      </c>
      <c r="I97" s="41">
        <f t="shared" si="26"/>
        <v>2654.4</v>
      </c>
      <c r="J97" s="40">
        <f t="shared" si="27"/>
        <v>530.8782500000001</v>
      </c>
      <c r="K97" s="31">
        <v>433.37</v>
      </c>
      <c r="L97" s="158">
        <v>86888</v>
      </c>
      <c r="M97" s="25"/>
      <c r="N97" s="149"/>
    </row>
    <row r="98" spans="1:14" ht="38.25">
      <c r="A98" s="265" t="s">
        <v>139</v>
      </c>
      <c r="B98" s="266" t="s">
        <v>616</v>
      </c>
      <c r="C98" s="262">
        <v>2</v>
      </c>
      <c r="D98" s="15" t="s">
        <v>22</v>
      </c>
      <c r="E98" s="33">
        <v>514.5</v>
      </c>
      <c r="F98" s="34">
        <f>C98*E98</f>
        <v>1029</v>
      </c>
      <c r="G98" s="34">
        <v>220.5</v>
      </c>
      <c r="H98" s="34">
        <f>C98*G98</f>
        <v>441</v>
      </c>
      <c r="I98" s="41">
        <f>F98+H98</f>
        <v>1470</v>
      </c>
      <c r="J98" s="40">
        <f>K98*$M$8</f>
        <v>735</v>
      </c>
      <c r="K98" s="31">
        <v>600</v>
      </c>
      <c r="L98" s="158" t="s">
        <v>646</v>
      </c>
      <c r="M98" s="25"/>
      <c r="N98" s="149"/>
    </row>
    <row r="99" spans="1:14" ht="39.75">
      <c r="A99" s="265" t="s">
        <v>140</v>
      </c>
      <c r="B99" s="267" t="s">
        <v>376</v>
      </c>
      <c r="C99" s="21">
        <v>6</v>
      </c>
      <c r="D99" s="15" t="s">
        <v>22</v>
      </c>
      <c r="E99" s="33">
        <v>66.2</v>
      </c>
      <c r="F99" s="34">
        <f>C99*E99</f>
        <v>397.20000000000005</v>
      </c>
      <c r="G99" s="34">
        <v>28.37</v>
      </c>
      <c r="H99" s="34">
        <f>C99*G99</f>
        <v>170.22</v>
      </c>
      <c r="I99" s="41">
        <f>F99+H99</f>
        <v>567.4200000000001</v>
      </c>
      <c r="J99" s="40">
        <f>K99*$M$8</f>
        <v>94.57000000000001</v>
      </c>
      <c r="K99" s="31">
        <v>77.2</v>
      </c>
      <c r="L99" s="158">
        <v>86906</v>
      </c>
      <c r="M99" s="25"/>
      <c r="N99" s="149"/>
    </row>
    <row r="100" spans="1:14" ht="39.75">
      <c r="A100" s="265" t="s">
        <v>141</v>
      </c>
      <c r="B100" s="267" t="s">
        <v>160</v>
      </c>
      <c r="C100" s="21">
        <v>30</v>
      </c>
      <c r="D100" s="15" t="s">
        <v>11</v>
      </c>
      <c r="E100" s="33">
        <v>14.85</v>
      </c>
      <c r="F100" s="34">
        <f>C100*E100</f>
        <v>445.5</v>
      </c>
      <c r="G100" s="34">
        <v>6.37</v>
      </c>
      <c r="H100" s="34">
        <f>C100*G100</f>
        <v>191.1</v>
      </c>
      <c r="I100" s="41">
        <f>F100+H100</f>
        <v>636.6</v>
      </c>
      <c r="J100" s="40">
        <f>K100*$M$8</f>
        <v>21.217000000000002</v>
      </c>
      <c r="K100" s="31">
        <v>17.32</v>
      </c>
      <c r="L100" s="158">
        <v>89356</v>
      </c>
      <c r="M100" s="25"/>
      <c r="N100" s="149"/>
    </row>
    <row r="101" spans="1:14" ht="39.75">
      <c r="A101" s="265" t="s">
        <v>142</v>
      </c>
      <c r="B101" s="267" t="s">
        <v>377</v>
      </c>
      <c r="C101" s="21">
        <v>50</v>
      </c>
      <c r="D101" s="15" t="s">
        <v>11</v>
      </c>
      <c r="E101" s="33">
        <v>22.47</v>
      </c>
      <c r="F101" s="34">
        <f>C101*E101</f>
        <v>1123.5</v>
      </c>
      <c r="G101" s="34">
        <v>9.63</v>
      </c>
      <c r="H101" s="34">
        <f>C101*G101</f>
        <v>481.50000000000006</v>
      </c>
      <c r="I101" s="41">
        <f>F101+H101</f>
        <v>1605</v>
      </c>
      <c r="J101" s="40">
        <f>K101*$M$8</f>
        <v>32.095</v>
      </c>
      <c r="K101" s="31">
        <v>26.2</v>
      </c>
      <c r="L101" s="158">
        <v>89357</v>
      </c>
      <c r="M101" s="25"/>
      <c r="N101" s="149"/>
    </row>
    <row r="102" spans="1:14" ht="27">
      <c r="A102" s="265" t="s">
        <v>381</v>
      </c>
      <c r="B102" s="268" t="s">
        <v>161</v>
      </c>
      <c r="C102" s="21">
        <v>7</v>
      </c>
      <c r="D102" s="15" t="s">
        <v>22</v>
      </c>
      <c r="E102" s="33">
        <v>35.53</v>
      </c>
      <c r="F102" s="34">
        <f>C102*E102</f>
        <v>248.71</v>
      </c>
      <c r="G102" s="34">
        <v>15.23</v>
      </c>
      <c r="H102" s="34">
        <f>C102*G102</f>
        <v>106.61</v>
      </c>
      <c r="I102" s="41">
        <f>F102+H102</f>
        <v>355.32</v>
      </c>
      <c r="J102" s="40">
        <f>K102*$M$8</f>
        <v>50.764</v>
      </c>
      <c r="K102" s="31">
        <v>41.44</v>
      </c>
      <c r="L102" s="158">
        <v>89353</v>
      </c>
      <c r="M102" s="25"/>
      <c r="N102" s="149"/>
    </row>
    <row r="103" spans="1:14" ht="52.5">
      <c r="A103" s="265" t="s">
        <v>382</v>
      </c>
      <c r="B103" s="268" t="s">
        <v>162</v>
      </c>
      <c r="C103" s="21">
        <v>12</v>
      </c>
      <c r="D103" s="15" t="s">
        <v>11</v>
      </c>
      <c r="E103" s="33">
        <v>14.23</v>
      </c>
      <c r="F103" s="34">
        <f t="shared" si="24"/>
        <v>170.76</v>
      </c>
      <c r="G103" s="34">
        <v>6.09</v>
      </c>
      <c r="H103" s="34">
        <f t="shared" si="25"/>
        <v>73.08</v>
      </c>
      <c r="I103" s="41">
        <f t="shared" si="26"/>
        <v>243.83999999999997</v>
      </c>
      <c r="J103" s="40">
        <f t="shared" si="27"/>
        <v>20.322750000000003</v>
      </c>
      <c r="K103" s="31">
        <v>16.59</v>
      </c>
      <c r="L103" s="158">
        <v>89712</v>
      </c>
      <c r="M103" s="25"/>
      <c r="N103" s="149"/>
    </row>
    <row r="104" spans="1:14" ht="52.5">
      <c r="A104" s="265" t="s">
        <v>383</v>
      </c>
      <c r="B104" s="268" t="s">
        <v>163</v>
      </c>
      <c r="C104" s="157">
        <v>24</v>
      </c>
      <c r="D104" s="263" t="s">
        <v>11</v>
      </c>
      <c r="E104" s="33">
        <v>22.43</v>
      </c>
      <c r="F104" s="34">
        <f aca="true" t="shared" si="28" ref="F104:F112">C104*E104</f>
        <v>538.3199999999999</v>
      </c>
      <c r="G104" s="34">
        <v>9.62</v>
      </c>
      <c r="H104" s="34">
        <f aca="true" t="shared" si="29" ref="H104:H112">C104*G104</f>
        <v>230.88</v>
      </c>
      <c r="I104" s="41">
        <f aca="true" t="shared" si="30" ref="I104:I112">F104+H104</f>
        <v>769.1999999999999</v>
      </c>
      <c r="J104" s="40">
        <f aca="true" t="shared" si="31" ref="J104:J112">K104*$M$8</f>
        <v>32.046</v>
      </c>
      <c r="K104" s="31">
        <v>26.16</v>
      </c>
      <c r="L104" s="158">
        <v>89712</v>
      </c>
      <c r="M104" s="25"/>
      <c r="N104" s="149"/>
    </row>
    <row r="105" spans="1:14" ht="52.5">
      <c r="A105" s="265" t="s">
        <v>387</v>
      </c>
      <c r="B105" s="268" t="s">
        <v>164</v>
      </c>
      <c r="C105" s="157">
        <v>60</v>
      </c>
      <c r="D105" s="263" t="s">
        <v>11</v>
      </c>
      <c r="E105" s="33">
        <v>43.48</v>
      </c>
      <c r="F105" s="34">
        <f t="shared" si="28"/>
        <v>2608.7999999999997</v>
      </c>
      <c r="G105" s="34">
        <v>18.64</v>
      </c>
      <c r="H105" s="34">
        <f t="shared" si="29"/>
        <v>1118.4</v>
      </c>
      <c r="I105" s="41">
        <f t="shared" si="30"/>
        <v>3727.2</v>
      </c>
      <c r="J105" s="40">
        <f t="shared" si="31"/>
        <v>62.11975</v>
      </c>
      <c r="K105" s="31">
        <v>50.71</v>
      </c>
      <c r="L105" s="158">
        <v>89714</v>
      </c>
      <c r="M105" s="25"/>
      <c r="N105" s="149"/>
    </row>
    <row r="106" spans="1:14" ht="51">
      <c r="A106" s="265" t="s">
        <v>442</v>
      </c>
      <c r="B106" s="261" t="s">
        <v>378</v>
      </c>
      <c r="C106" s="264">
        <v>3</v>
      </c>
      <c r="D106" s="263" t="s">
        <v>22</v>
      </c>
      <c r="E106" s="33">
        <v>67.15</v>
      </c>
      <c r="F106" s="34">
        <f t="shared" si="28"/>
        <v>201.45000000000002</v>
      </c>
      <c r="G106" s="34">
        <v>28.78</v>
      </c>
      <c r="H106" s="34">
        <f t="shared" si="29"/>
        <v>86.34</v>
      </c>
      <c r="I106" s="41">
        <f t="shared" si="30"/>
        <v>287.79</v>
      </c>
      <c r="J106" s="40">
        <f t="shared" si="31"/>
        <v>95.92975000000001</v>
      </c>
      <c r="K106" s="31">
        <v>78.31</v>
      </c>
      <c r="L106" s="158">
        <v>89708</v>
      </c>
      <c r="M106" s="25"/>
      <c r="N106" s="149"/>
    </row>
    <row r="107" spans="1:14" ht="52.5">
      <c r="A107" s="265" t="s">
        <v>443</v>
      </c>
      <c r="B107" s="267" t="s">
        <v>165</v>
      </c>
      <c r="C107" s="264">
        <v>2</v>
      </c>
      <c r="D107" s="263" t="s">
        <v>22</v>
      </c>
      <c r="E107" s="33">
        <v>294.77</v>
      </c>
      <c r="F107" s="34">
        <f t="shared" si="28"/>
        <v>589.54</v>
      </c>
      <c r="G107" s="34">
        <v>126.33</v>
      </c>
      <c r="H107" s="34">
        <f t="shared" si="29"/>
        <v>252.66</v>
      </c>
      <c r="I107" s="41">
        <f t="shared" si="30"/>
        <v>842.1999999999999</v>
      </c>
      <c r="J107" s="40">
        <f t="shared" si="31"/>
        <v>421.106</v>
      </c>
      <c r="K107" s="31">
        <v>343.76</v>
      </c>
      <c r="L107" s="158">
        <v>97974</v>
      </c>
      <c r="M107" s="25"/>
      <c r="N107" s="149"/>
    </row>
    <row r="108" spans="1:14" ht="15">
      <c r="A108" s="265" t="s">
        <v>444</v>
      </c>
      <c r="B108" s="261" t="s">
        <v>556</v>
      </c>
      <c r="C108" s="264">
        <v>1</v>
      </c>
      <c r="D108" s="263" t="s">
        <v>22</v>
      </c>
      <c r="E108" s="33">
        <v>8942.5</v>
      </c>
      <c r="F108" s="34">
        <f t="shared" si="28"/>
        <v>8942.5</v>
      </c>
      <c r="G108" s="34">
        <v>0</v>
      </c>
      <c r="H108" s="34">
        <f t="shared" si="29"/>
        <v>0</v>
      </c>
      <c r="I108" s="41">
        <f t="shared" si="30"/>
        <v>8942.5</v>
      </c>
      <c r="J108" s="40">
        <f t="shared" si="31"/>
        <v>8942.5</v>
      </c>
      <c r="K108" s="31">
        <v>7300</v>
      </c>
      <c r="L108" s="158" t="s">
        <v>646</v>
      </c>
      <c r="M108" s="25"/>
      <c r="N108" s="149"/>
    </row>
    <row r="109" spans="1:14" ht="15">
      <c r="A109" s="265" t="s">
        <v>445</v>
      </c>
      <c r="B109" s="261" t="s">
        <v>557</v>
      </c>
      <c r="C109" s="264">
        <v>1</v>
      </c>
      <c r="D109" s="263" t="s">
        <v>22</v>
      </c>
      <c r="E109" s="33">
        <v>2278.5</v>
      </c>
      <c r="F109" s="34">
        <f t="shared" si="28"/>
        <v>2278.5</v>
      </c>
      <c r="G109" s="34">
        <v>0</v>
      </c>
      <c r="H109" s="34">
        <f t="shared" si="29"/>
        <v>0</v>
      </c>
      <c r="I109" s="41">
        <f t="shared" si="30"/>
        <v>2278.5</v>
      </c>
      <c r="J109" s="40">
        <f t="shared" si="31"/>
        <v>2278.5</v>
      </c>
      <c r="K109" s="31">
        <v>1860</v>
      </c>
      <c r="L109" s="158" t="s">
        <v>646</v>
      </c>
      <c r="M109" s="25"/>
      <c r="N109" s="149"/>
    </row>
    <row r="110" spans="1:14" ht="51">
      <c r="A110" s="265" t="s">
        <v>446</v>
      </c>
      <c r="B110" s="261" t="s">
        <v>166</v>
      </c>
      <c r="C110" s="264">
        <v>6</v>
      </c>
      <c r="D110" s="263" t="s">
        <v>22</v>
      </c>
      <c r="E110" s="33">
        <v>41.89</v>
      </c>
      <c r="F110" s="34">
        <f t="shared" si="28"/>
        <v>251.34</v>
      </c>
      <c r="G110" s="34">
        <v>17.95</v>
      </c>
      <c r="H110" s="34">
        <f t="shared" si="29"/>
        <v>107.69999999999999</v>
      </c>
      <c r="I110" s="41">
        <f t="shared" si="30"/>
        <v>359.03999999999996</v>
      </c>
      <c r="J110" s="40">
        <f t="shared" si="31"/>
        <v>59.84125000000001</v>
      </c>
      <c r="K110" s="31">
        <v>48.85</v>
      </c>
      <c r="L110" s="158">
        <v>95547</v>
      </c>
      <c r="M110" s="25"/>
      <c r="N110" s="149"/>
    </row>
    <row r="111" spans="1:14" ht="25.5">
      <c r="A111" s="265" t="s">
        <v>447</v>
      </c>
      <c r="B111" s="261" t="s">
        <v>380</v>
      </c>
      <c r="C111" s="264">
        <v>6</v>
      </c>
      <c r="D111" s="263" t="s">
        <v>22</v>
      </c>
      <c r="E111" s="33">
        <v>37.14</v>
      </c>
      <c r="F111" s="34">
        <f t="shared" si="28"/>
        <v>222.84</v>
      </c>
      <c r="G111" s="34">
        <v>15.91</v>
      </c>
      <c r="H111" s="34">
        <f t="shared" si="29"/>
        <v>95.46000000000001</v>
      </c>
      <c r="I111" s="41">
        <f t="shared" si="30"/>
        <v>318.3</v>
      </c>
      <c r="J111" s="40">
        <f t="shared" si="31"/>
        <v>53.054750000000006</v>
      </c>
      <c r="K111" s="31">
        <v>43.31</v>
      </c>
      <c r="L111" s="158">
        <v>37401</v>
      </c>
      <c r="M111" s="25"/>
      <c r="N111" s="149"/>
    </row>
    <row r="112" spans="1:14" ht="25.5">
      <c r="A112" s="265" t="s">
        <v>615</v>
      </c>
      <c r="B112" s="261" t="s">
        <v>379</v>
      </c>
      <c r="C112" s="264">
        <v>7</v>
      </c>
      <c r="D112" s="263" t="s">
        <v>22</v>
      </c>
      <c r="E112" s="33">
        <v>57.24</v>
      </c>
      <c r="F112" s="34">
        <f t="shared" si="28"/>
        <v>400.68</v>
      </c>
      <c r="G112" s="34">
        <v>24.53</v>
      </c>
      <c r="H112" s="34">
        <f t="shared" si="29"/>
        <v>171.71</v>
      </c>
      <c r="I112" s="41">
        <f t="shared" si="30"/>
        <v>572.39</v>
      </c>
      <c r="J112" s="40">
        <f t="shared" si="31"/>
        <v>81.76875000000001</v>
      </c>
      <c r="K112" s="31">
        <v>66.75</v>
      </c>
      <c r="L112" s="158">
        <v>95544</v>
      </c>
      <c r="M112" s="25"/>
      <c r="N112" s="149"/>
    </row>
    <row r="113" spans="1:14" ht="15.75" thickBot="1">
      <c r="A113" s="65"/>
      <c r="B113" s="66" t="s">
        <v>8</v>
      </c>
      <c r="C113" s="67"/>
      <c r="D113" s="68"/>
      <c r="E113" s="69"/>
      <c r="F113" s="70">
        <f>SUM(F94:F112)</f>
        <v>24619.905</v>
      </c>
      <c r="G113" s="69"/>
      <c r="H113" s="70">
        <f>SUM(H94:H112)</f>
        <v>5742.955</v>
      </c>
      <c r="I113" s="70">
        <f>SUM(I94:I112)</f>
        <v>30362.86</v>
      </c>
      <c r="J113" s="88"/>
      <c r="K113" s="89"/>
      <c r="L113" s="90"/>
      <c r="M113" s="25"/>
      <c r="N113" s="149"/>
    </row>
    <row r="114" spans="1:14" ht="15">
      <c r="A114" s="58" t="s">
        <v>143</v>
      </c>
      <c r="B114" s="78" t="s">
        <v>192</v>
      </c>
      <c r="C114" s="74"/>
      <c r="D114" s="75"/>
      <c r="E114" s="75"/>
      <c r="F114" s="76"/>
      <c r="G114" s="75"/>
      <c r="H114" s="76"/>
      <c r="I114" s="77"/>
      <c r="J114" s="72"/>
      <c r="K114" s="73"/>
      <c r="L114" s="153"/>
      <c r="M114" s="25"/>
      <c r="N114" s="149"/>
    </row>
    <row r="115" spans="1:14" ht="38.25">
      <c r="A115" s="14" t="s">
        <v>144</v>
      </c>
      <c r="B115" s="261" t="s">
        <v>388</v>
      </c>
      <c r="C115" s="262">
        <v>20</v>
      </c>
      <c r="D115" s="15" t="s">
        <v>11</v>
      </c>
      <c r="E115" s="33">
        <v>7.81</v>
      </c>
      <c r="F115" s="34">
        <f aca="true" t="shared" si="32" ref="F115:F121">C115*E115</f>
        <v>156.2</v>
      </c>
      <c r="G115" s="34">
        <v>3.35</v>
      </c>
      <c r="H115" s="34">
        <f aca="true" t="shared" si="33" ref="H115:H121">C115*G115</f>
        <v>67</v>
      </c>
      <c r="I115" s="41">
        <f aca="true" t="shared" si="34" ref="I115:I121">F115+H115</f>
        <v>223.2</v>
      </c>
      <c r="J115" s="40">
        <f aca="true" t="shared" si="35" ref="J115:J121">K115*$M$8</f>
        <v>11.15975</v>
      </c>
      <c r="K115" s="31">
        <v>9.11</v>
      </c>
      <c r="L115" s="158">
        <v>90443</v>
      </c>
      <c r="M115" s="25"/>
      <c r="N115" s="149"/>
    </row>
    <row r="116" spans="1:14" ht="51">
      <c r="A116" s="14" t="s">
        <v>145</v>
      </c>
      <c r="B116" s="261" t="s">
        <v>389</v>
      </c>
      <c r="C116" s="262">
        <v>25</v>
      </c>
      <c r="D116" s="15" t="s">
        <v>11</v>
      </c>
      <c r="E116" s="33">
        <v>6.47</v>
      </c>
      <c r="F116" s="34">
        <f t="shared" si="32"/>
        <v>161.75</v>
      </c>
      <c r="G116" s="34">
        <v>2.77</v>
      </c>
      <c r="H116" s="34">
        <f t="shared" si="33"/>
        <v>69.25</v>
      </c>
      <c r="I116" s="41">
        <f t="shared" si="34"/>
        <v>231</v>
      </c>
      <c r="J116" s="40">
        <f t="shared" si="35"/>
        <v>9.236500000000001</v>
      </c>
      <c r="K116" s="31">
        <v>7.54</v>
      </c>
      <c r="L116" s="158">
        <v>91854</v>
      </c>
      <c r="M116" s="25"/>
      <c r="N116" s="149"/>
    </row>
    <row r="117" spans="1:14" ht="43.5" customHeight="1">
      <c r="A117" s="14" t="s">
        <v>146</v>
      </c>
      <c r="B117" s="261" t="s">
        <v>390</v>
      </c>
      <c r="C117" s="262">
        <v>100</v>
      </c>
      <c r="D117" s="15" t="s">
        <v>11</v>
      </c>
      <c r="E117" s="33">
        <v>2.26</v>
      </c>
      <c r="F117" s="34">
        <f t="shared" si="32"/>
        <v>225.99999999999997</v>
      </c>
      <c r="G117" s="34">
        <v>0.96</v>
      </c>
      <c r="H117" s="34">
        <f t="shared" si="33"/>
        <v>96</v>
      </c>
      <c r="I117" s="41">
        <f t="shared" si="34"/>
        <v>322</v>
      </c>
      <c r="J117" s="40">
        <f t="shared" si="35"/>
        <v>3.22175</v>
      </c>
      <c r="K117" s="31">
        <v>2.63</v>
      </c>
      <c r="L117" s="158">
        <v>91924</v>
      </c>
      <c r="M117" s="25"/>
      <c r="N117" s="149"/>
    </row>
    <row r="118" spans="1:14" ht="46.5" customHeight="1">
      <c r="A118" s="14" t="s">
        <v>147</v>
      </c>
      <c r="B118" s="261" t="s">
        <v>391</v>
      </c>
      <c r="C118" s="262">
        <v>100</v>
      </c>
      <c r="D118" s="15" t="s">
        <v>11</v>
      </c>
      <c r="E118" s="33">
        <v>3.34</v>
      </c>
      <c r="F118" s="34">
        <f t="shared" si="32"/>
        <v>334</v>
      </c>
      <c r="G118" s="34">
        <v>1.44</v>
      </c>
      <c r="H118" s="34">
        <f t="shared" si="33"/>
        <v>144</v>
      </c>
      <c r="I118" s="41">
        <f t="shared" si="34"/>
        <v>478</v>
      </c>
      <c r="J118" s="40">
        <f t="shared" si="35"/>
        <v>4.7775</v>
      </c>
      <c r="K118" s="31">
        <v>3.9</v>
      </c>
      <c r="L118" s="158">
        <v>91926</v>
      </c>
      <c r="M118" s="25"/>
      <c r="N118" s="149"/>
    </row>
    <row r="119" spans="1:14" ht="43.5" customHeight="1">
      <c r="A119" s="14" t="s">
        <v>425</v>
      </c>
      <c r="B119" s="261" t="s">
        <v>392</v>
      </c>
      <c r="C119" s="262">
        <v>60</v>
      </c>
      <c r="D119" s="15" t="s">
        <v>11</v>
      </c>
      <c r="E119" s="33">
        <v>5.55</v>
      </c>
      <c r="F119" s="34">
        <f t="shared" si="32"/>
        <v>333</v>
      </c>
      <c r="G119" s="34">
        <v>2.38</v>
      </c>
      <c r="H119" s="34">
        <f t="shared" si="33"/>
        <v>142.79999999999998</v>
      </c>
      <c r="I119" s="41">
        <f t="shared" si="34"/>
        <v>475.79999999999995</v>
      </c>
      <c r="J119" s="40">
        <f t="shared" si="35"/>
        <v>7.92575</v>
      </c>
      <c r="K119" s="31">
        <v>6.47</v>
      </c>
      <c r="L119" s="158">
        <v>91928</v>
      </c>
      <c r="M119" s="25"/>
      <c r="N119" s="149"/>
    </row>
    <row r="120" spans="1:14" ht="38.25">
      <c r="A120" s="14" t="s">
        <v>448</v>
      </c>
      <c r="B120" s="261" t="s">
        <v>393</v>
      </c>
      <c r="C120" s="262">
        <v>4</v>
      </c>
      <c r="D120" s="263" t="s">
        <v>22</v>
      </c>
      <c r="E120" s="33">
        <v>13.49</v>
      </c>
      <c r="F120" s="34">
        <f t="shared" si="32"/>
        <v>53.96</v>
      </c>
      <c r="G120" s="34">
        <v>5.78</v>
      </c>
      <c r="H120" s="34">
        <f t="shared" si="33"/>
        <v>23.12</v>
      </c>
      <c r="I120" s="41">
        <f t="shared" si="34"/>
        <v>77.08</v>
      </c>
      <c r="J120" s="40">
        <f t="shared" si="35"/>
        <v>19.269250000000003</v>
      </c>
      <c r="K120" s="31">
        <v>15.73</v>
      </c>
      <c r="L120" s="158">
        <v>101890</v>
      </c>
      <c r="M120" s="25"/>
      <c r="N120" s="149"/>
    </row>
    <row r="121" spans="1:14" ht="38.25">
      <c r="A121" s="14" t="s">
        <v>449</v>
      </c>
      <c r="B121" s="261" t="s">
        <v>394</v>
      </c>
      <c r="C121" s="264">
        <v>5</v>
      </c>
      <c r="D121" s="263" t="s">
        <v>22</v>
      </c>
      <c r="E121" s="33">
        <v>21.05</v>
      </c>
      <c r="F121" s="34">
        <f t="shared" si="32"/>
        <v>105.25</v>
      </c>
      <c r="G121" s="34">
        <v>9.02</v>
      </c>
      <c r="H121" s="34">
        <f t="shared" si="33"/>
        <v>45.099999999999994</v>
      </c>
      <c r="I121" s="41">
        <f t="shared" si="34"/>
        <v>150.35</v>
      </c>
      <c r="J121" s="40">
        <f t="shared" si="35"/>
        <v>30.073750000000004</v>
      </c>
      <c r="K121" s="31">
        <v>24.55</v>
      </c>
      <c r="L121" s="158">
        <v>92001</v>
      </c>
      <c r="M121" s="25"/>
      <c r="N121" s="149"/>
    </row>
    <row r="122" spans="1:14" ht="38.25">
      <c r="A122" s="14" t="s">
        <v>450</v>
      </c>
      <c r="B122" s="261" t="s">
        <v>399</v>
      </c>
      <c r="C122" s="264">
        <v>1</v>
      </c>
      <c r="D122" s="263" t="s">
        <v>22</v>
      </c>
      <c r="E122" s="33">
        <v>29</v>
      </c>
      <c r="F122" s="34">
        <f>C122*E122</f>
        <v>29</v>
      </c>
      <c r="G122" s="34">
        <v>12.43</v>
      </c>
      <c r="H122" s="34">
        <f>C122*G122</f>
        <v>12.43</v>
      </c>
      <c r="I122" s="41">
        <f>F122+H122</f>
        <v>41.43</v>
      </c>
      <c r="J122" s="40">
        <f>K122*$M$8</f>
        <v>41.429500000000004</v>
      </c>
      <c r="K122" s="31">
        <v>33.82</v>
      </c>
      <c r="L122" s="158">
        <v>91993</v>
      </c>
      <c r="M122" s="25"/>
      <c r="N122" s="149"/>
    </row>
    <row r="123" spans="1:14" ht="38.25">
      <c r="A123" s="14" t="s">
        <v>451</v>
      </c>
      <c r="B123" s="261" t="s">
        <v>395</v>
      </c>
      <c r="C123" s="264">
        <v>7</v>
      </c>
      <c r="D123" s="263" t="s">
        <v>22</v>
      </c>
      <c r="E123" s="33">
        <v>18.19</v>
      </c>
      <c r="F123" s="34">
        <f>C123*E123</f>
        <v>127.33000000000001</v>
      </c>
      <c r="G123" s="34">
        <v>7.79</v>
      </c>
      <c r="H123" s="34">
        <f>C123*G123</f>
        <v>54.53</v>
      </c>
      <c r="I123" s="41">
        <f>F123+H123</f>
        <v>181.86</v>
      </c>
      <c r="J123" s="40">
        <f>K123*$M$8</f>
        <v>25.982250000000004</v>
      </c>
      <c r="K123" s="31">
        <v>21.21</v>
      </c>
      <c r="L123" s="158">
        <v>91953</v>
      </c>
      <c r="M123" s="25"/>
      <c r="N123" s="149"/>
    </row>
    <row r="124" spans="1:14" ht="38.25">
      <c r="A124" s="14" t="s">
        <v>452</v>
      </c>
      <c r="B124" s="261" t="s">
        <v>396</v>
      </c>
      <c r="C124" s="264">
        <v>1</v>
      </c>
      <c r="D124" s="263" t="s">
        <v>22</v>
      </c>
      <c r="E124" s="33">
        <v>39.45</v>
      </c>
      <c r="F124" s="34">
        <f>C124*E124</f>
        <v>39.45</v>
      </c>
      <c r="G124" s="34">
        <v>16.9</v>
      </c>
      <c r="H124" s="34">
        <f>C124*G124</f>
        <v>16.9</v>
      </c>
      <c r="I124" s="41">
        <f>F124+H124</f>
        <v>56.35</v>
      </c>
      <c r="J124" s="40">
        <f>K124*$M$8</f>
        <v>56.35</v>
      </c>
      <c r="K124" s="31">
        <v>46</v>
      </c>
      <c r="L124" s="158">
        <v>91967</v>
      </c>
      <c r="M124" s="25"/>
      <c r="N124" s="149"/>
    </row>
    <row r="125" spans="1:14" ht="25.5" customHeight="1">
      <c r="A125" s="14" t="s">
        <v>453</v>
      </c>
      <c r="B125" s="261" t="s">
        <v>398</v>
      </c>
      <c r="C125" s="264">
        <v>9</v>
      </c>
      <c r="D125" s="263" t="s">
        <v>22</v>
      </c>
      <c r="E125" s="33">
        <v>21.36</v>
      </c>
      <c r="F125" s="34">
        <f>C125*E125</f>
        <v>192.24</v>
      </c>
      <c r="G125" s="34">
        <v>9.15</v>
      </c>
      <c r="H125" s="34">
        <f>C125*G125</f>
        <v>82.35000000000001</v>
      </c>
      <c r="I125" s="41">
        <f>F125+H125</f>
        <v>274.59000000000003</v>
      </c>
      <c r="J125" s="40">
        <f>K125*$M$8</f>
        <v>30.514750000000003</v>
      </c>
      <c r="K125" s="31">
        <v>24.91</v>
      </c>
      <c r="L125" s="158">
        <v>97612</v>
      </c>
      <c r="M125" s="25"/>
      <c r="N125" s="149"/>
    </row>
    <row r="126" spans="1:14" ht="52.5" customHeight="1">
      <c r="A126" s="14" t="s">
        <v>454</v>
      </c>
      <c r="B126" s="261" t="s">
        <v>397</v>
      </c>
      <c r="C126" s="264">
        <v>6</v>
      </c>
      <c r="D126" s="263" t="s">
        <v>22</v>
      </c>
      <c r="E126" s="33">
        <v>114.22</v>
      </c>
      <c r="F126" s="34">
        <f>C126*E126</f>
        <v>685.3199999999999</v>
      </c>
      <c r="G126" s="34">
        <v>48.95</v>
      </c>
      <c r="H126" s="34">
        <f>C126*G126</f>
        <v>293.70000000000005</v>
      </c>
      <c r="I126" s="41">
        <f>F126+H126</f>
        <v>979.02</v>
      </c>
      <c r="J126" s="40">
        <f>K126*$M$8</f>
        <v>163.17</v>
      </c>
      <c r="K126" s="31">
        <v>133.2</v>
      </c>
      <c r="L126" s="158">
        <v>97586</v>
      </c>
      <c r="M126" s="25"/>
      <c r="N126" s="149"/>
    </row>
    <row r="127" spans="1:14" ht="15.75" thickBot="1">
      <c r="A127" s="65"/>
      <c r="B127" s="66" t="s">
        <v>8</v>
      </c>
      <c r="C127" s="67"/>
      <c r="D127" s="68"/>
      <c r="E127" s="69"/>
      <c r="F127" s="70">
        <f>SUM(F115:F126)</f>
        <v>2443.5</v>
      </c>
      <c r="G127" s="69"/>
      <c r="H127" s="70">
        <f>SUM(H115:H126)</f>
        <v>1047.1799999999998</v>
      </c>
      <c r="I127" s="70">
        <f>SUM(I115:I126)</f>
        <v>3490.68</v>
      </c>
      <c r="J127" s="88"/>
      <c r="K127" s="89"/>
      <c r="L127" s="90"/>
      <c r="M127" s="25"/>
      <c r="N127" s="149"/>
    </row>
    <row r="128" spans="1:14" ht="15">
      <c r="A128" s="58" t="s">
        <v>455</v>
      </c>
      <c r="B128" s="78" t="s">
        <v>167</v>
      </c>
      <c r="C128" s="74"/>
      <c r="D128" s="75"/>
      <c r="E128" s="75"/>
      <c r="F128" s="76"/>
      <c r="G128" s="75"/>
      <c r="H128" s="76"/>
      <c r="I128" s="77"/>
      <c r="J128" s="72"/>
      <c r="K128" s="73"/>
      <c r="L128" s="153"/>
      <c r="M128" s="25"/>
      <c r="N128" s="149"/>
    </row>
    <row r="129" spans="1:14" ht="63.75">
      <c r="A129" s="14" t="s">
        <v>456</v>
      </c>
      <c r="B129" s="95" t="s">
        <v>542</v>
      </c>
      <c r="C129" s="21">
        <v>2.94</v>
      </c>
      <c r="D129" s="15" t="s">
        <v>9</v>
      </c>
      <c r="E129" s="33">
        <v>450.09</v>
      </c>
      <c r="F129" s="34">
        <f aca="true" t="shared" si="36" ref="F129:F134">C129*E129</f>
        <v>1323.2646</v>
      </c>
      <c r="G129" s="34">
        <v>192.9</v>
      </c>
      <c r="H129" s="34">
        <f aca="true" t="shared" si="37" ref="H129:H134">C129*G129</f>
        <v>567.126</v>
      </c>
      <c r="I129" s="41">
        <f aca="true" t="shared" si="38" ref="I129:I134">F129+H129</f>
        <v>1890.3906</v>
      </c>
      <c r="J129" s="40">
        <f aca="true" t="shared" si="39" ref="J129:J136">K129*$M$8</f>
        <v>642.9902500000001</v>
      </c>
      <c r="K129" s="31">
        <v>524.89</v>
      </c>
      <c r="L129" s="158">
        <v>94991</v>
      </c>
      <c r="M129" s="25"/>
      <c r="N129" s="149"/>
    </row>
    <row r="130" spans="1:14" ht="38.25">
      <c r="A130" s="14" t="s">
        <v>457</v>
      </c>
      <c r="B130" s="95" t="s">
        <v>426</v>
      </c>
      <c r="C130" s="21">
        <v>494.64</v>
      </c>
      <c r="D130" s="15" t="s">
        <v>15</v>
      </c>
      <c r="E130" s="33">
        <v>7.9</v>
      </c>
      <c r="F130" s="34">
        <f t="shared" si="36"/>
        <v>3907.656</v>
      </c>
      <c r="G130" s="34">
        <v>3.38</v>
      </c>
      <c r="H130" s="34">
        <f t="shared" si="37"/>
        <v>1671.8832</v>
      </c>
      <c r="I130" s="41">
        <f t="shared" si="38"/>
        <v>5579.5392</v>
      </c>
      <c r="J130" s="40">
        <f t="shared" si="39"/>
        <v>11.282250000000001</v>
      </c>
      <c r="K130" s="31">
        <v>9.21</v>
      </c>
      <c r="L130" s="158">
        <v>97634</v>
      </c>
      <c r="M130" s="25"/>
      <c r="N130" s="149"/>
    </row>
    <row r="131" spans="1:14" ht="76.5">
      <c r="A131" s="14" t="s">
        <v>458</v>
      </c>
      <c r="B131" s="95" t="s">
        <v>540</v>
      </c>
      <c r="C131" s="21">
        <v>7.04</v>
      </c>
      <c r="D131" s="15" t="s">
        <v>9</v>
      </c>
      <c r="E131" s="33">
        <v>450.09</v>
      </c>
      <c r="F131" s="34">
        <f t="shared" si="36"/>
        <v>3168.6335999999997</v>
      </c>
      <c r="G131" s="34">
        <v>192.9</v>
      </c>
      <c r="H131" s="34">
        <f t="shared" si="37"/>
        <v>1358.016</v>
      </c>
      <c r="I131" s="41">
        <f t="shared" si="38"/>
        <v>4526.6496</v>
      </c>
      <c r="J131" s="40">
        <f t="shared" si="39"/>
        <v>642.9902500000001</v>
      </c>
      <c r="K131" s="31">
        <v>524.89</v>
      </c>
      <c r="L131" s="158">
        <v>94991</v>
      </c>
      <c r="M131" s="25"/>
      <c r="N131" s="149"/>
    </row>
    <row r="132" spans="1:14" ht="38.25">
      <c r="A132" s="14" t="s">
        <v>459</v>
      </c>
      <c r="B132" s="95" t="s">
        <v>198</v>
      </c>
      <c r="C132" s="21">
        <v>225.5</v>
      </c>
      <c r="D132" s="15" t="s">
        <v>15</v>
      </c>
      <c r="E132" s="33">
        <v>30.31</v>
      </c>
      <c r="F132" s="34">
        <f t="shared" si="36"/>
        <v>6834.905</v>
      </c>
      <c r="G132" s="34">
        <v>12.99</v>
      </c>
      <c r="H132" s="34">
        <f t="shared" si="37"/>
        <v>2929.245</v>
      </c>
      <c r="I132" s="41">
        <f t="shared" si="38"/>
        <v>9764.15</v>
      </c>
      <c r="J132" s="40">
        <f t="shared" si="39"/>
        <v>43.30375000000001</v>
      </c>
      <c r="K132" s="31">
        <v>35.35</v>
      </c>
      <c r="L132" s="158">
        <v>87248</v>
      </c>
      <c r="M132" s="25"/>
      <c r="N132" s="149"/>
    </row>
    <row r="133" spans="1:14" ht="38.25">
      <c r="A133" s="14" t="s">
        <v>460</v>
      </c>
      <c r="B133" s="95" t="s">
        <v>513</v>
      </c>
      <c r="C133" s="21">
        <v>240.92</v>
      </c>
      <c r="D133" s="15" t="s">
        <v>15</v>
      </c>
      <c r="E133" s="33">
        <v>83.13</v>
      </c>
      <c r="F133" s="34">
        <f t="shared" si="36"/>
        <v>20027.6796</v>
      </c>
      <c r="G133" s="34">
        <v>35.62</v>
      </c>
      <c r="H133" s="34">
        <f t="shared" si="37"/>
        <v>8581.570399999999</v>
      </c>
      <c r="I133" s="41">
        <f t="shared" si="38"/>
        <v>28609.25</v>
      </c>
      <c r="J133" s="40">
        <f t="shared" si="39"/>
        <v>118.75150000000001</v>
      </c>
      <c r="K133" s="31">
        <v>96.94</v>
      </c>
      <c r="L133" s="158" t="s">
        <v>433</v>
      </c>
      <c r="M133" s="25"/>
      <c r="N133" s="149"/>
    </row>
    <row r="134" spans="1:14" ht="25.5">
      <c r="A134" s="14" t="s">
        <v>519</v>
      </c>
      <c r="B134" s="311" t="s">
        <v>432</v>
      </c>
      <c r="C134" s="21">
        <v>28.22</v>
      </c>
      <c r="D134" s="15" t="s">
        <v>15</v>
      </c>
      <c r="E134" s="33">
        <v>83.13</v>
      </c>
      <c r="F134" s="34">
        <f t="shared" si="36"/>
        <v>2345.9285999999997</v>
      </c>
      <c r="G134" s="34">
        <v>35.62</v>
      </c>
      <c r="H134" s="34">
        <f t="shared" si="37"/>
        <v>1005.1963999999999</v>
      </c>
      <c r="I134" s="41">
        <f t="shared" si="38"/>
        <v>3351.1249999999995</v>
      </c>
      <c r="J134" s="312">
        <f t="shared" si="39"/>
        <v>118.75150000000001</v>
      </c>
      <c r="K134" s="31">
        <v>96.94</v>
      </c>
      <c r="L134" s="158" t="s">
        <v>433</v>
      </c>
      <c r="M134" s="25"/>
      <c r="N134" s="149"/>
    </row>
    <row r="135" spans="1:14" ht="38.25">
      <c r="A135" s="14" t="s">
        <v>528</v>
      </c>
      <c r="B135" s="311" t="s">
        <v>529</v>
      </c>
      <c r="C135" s="21">
        <v>7.6</v>
      </c>
      <c r="D135" s="15" t="s">
        <v>11</v>
      </c>
      <c r="E135" s="33">
        <v>325.85</v>
      </c>
      <c r="F135" s="34">
        <f>C135*E135</f>
        <v>2476.46</v>
      </c>
      <c r="G135" s="34">
        <v>139.65</v>
      </c>
      <c r="H135" s="34">
        <f>C135*G135</f>
        <v>1061.34</v>
      </c>
      <c r="I135" s="41">
        <f>F135+H135</f>
        <v>3537.8</v>
      </c>
      <c r="J135" s="312">
        <f t="shared" si="39"/>
        <v>465.50000000000006</v>
      </c>
      <c r="K135" s="31">
        <v>380</v>
      </c>
      <c r="L135" s="158">
        <v>99839</v>
      </c>
      <c r="M135" s="25"/>
      <c r="N135" s="149"/>
    </row>
    <row r="136" spans="1:14" ht="53.25" customHeight="1">
      <c r="A136" s="14" t="s">
        <v>533</v>
      </c>
      <c r="B136" s="311" t="s">
        <v>534</v>
      </c>
      <c r="C136" s="21">
        <v>8</v>
      </c>
      <c r="D136" s="15" t="s">
        <v>15</v>
      </c>
      <c r="E136" s="33">
        <v>214.38</v>
      </c>
      <c r="F136" s="34">
        <f>C136*E136</f>
        <v>1715.04</v>
      </c>
      <c r="G136" s="34">
        <v>91.87</v>
      </c>
      <c r="H136" s="34">
        <f>C136*G136</f>
        <v>734.96</v>
      </c>
      <c r="I136" s="41">
        <f>F136+H136</f>
        <v>2450</v>
      </c>
      <c r="J136" s="312">
        <f t="shared" si="39"/>
        <v>306.25</v>
      </c>
      <c r="K136" s="31">
        <v>250</v>
      </c>
      <c r="L136" s="158" t="s">
        <v>646</v>
      </c>
      <c r="M136" s="25"/>
      <c r="N136" s="149"/>
    </row>
    <row r="137" spans="1:13" ht="15.75" thickBot="1">
      <c r="A137" s="65"/>
      <c r="B137" s="66" t="s">
        <v>8</v>
      </c>
      <c r="C137" s="67"/>
      <c r="D137" s="68"/>
      <c r="E137" s="69"/>
      <c r="F137" s="70">
        <f>SUM(F129:F136)</f>
        <v>41799.5674</v>
      </c>
      <c r="G137" s="69"/>
      <c r="H137" s="70">
        <f>SUM(H129:H136)</f>
        <v>17909.337</v>
      </c>
      <c r="I137" s="70">
        <f>SUM(I129:I136)</f>
        <v>59708.9044</v>
      </c>
      <c r="J137" s="88"/>
      <c r="K137" s="89"/>
      <c r="L137" s="90"/>
      <c r="M137" s="25"/>
    </row>
    <row r="138" spans="1:13" ht="15.75" thickBot="1">
      <c r="A138" s="79"/>
      <c r="B138" s="80" t="s">
        <v>10</v>
      </c>
      <c r="C138" s="81"/>
      <c r="D138" s="81"/>
      <c r="E138" s="82"/>
      <c r="F138" s="83">
        <f>F21+F37+F47+F53+F62+F69+F78+F87+F92+F113+F127+F137</f>
        <v>172133.7735</v>
      </c>
      <c r="G138" s="83"/>
      <c r="H138" s="83">
        <f>H21+H37+H47+H53+H62+H69+H78+H87+H92+H113+H127+H137</f>
        <v>69042.32870000001</v>
      </c>
      <c r="I138" s="83">
        <f>I21+I37+I47+I53+I62+I69+I78+I87+I92+I113+I127+I137</f>
        <v>241176.10219999996</v>
      </c>
      <c r="J138" s="154"/>
      <c r="K138" s="154"/>
      <c r="L138" s="155"/>
      <c r="M138" s="23"/>
    </row>
    <row r="139" spans="1:13" ht="15">
      <c r="A139" s="343" t="s">
        <v>400</v>
      </c>
      <c r="B139" s="343"/>
      <c r="C139" s="18"/>
      <c r="D139" s="18"/>
      <c r="E139" s="26"/>
      <c r="F139" s="27"/>
      <c r="G139" s="27"/>
      <c r="H139" s="27"/>
      <c r="I139" s="27"/>
      <c r="J139" s="22"/>
      <c r="K139" s="22"/>
      <c r="L139" s="22"/>
      <c r="M139" s="23"/>
    </row>
    <row r="140" spans="1:13" ht="15">
      <c r="A140" s="7" t="s">
        <v>538</v>
      </c>
      <c r="B140" s="7"/>
      <c r="C140" s="35"/>
      <c r="D140" s="292"/>
      <c r="E140" s="293"/>
      <c r="F140" s="42"/>
      <c r="G140" s="27"/>
      <c r="H140" s="42"/>
      <c r="I140" s="294"/>
      <c r="J140" s="22"/>
      <c r="K140" s="22"/>
      <c r="L140" s="22"/>
      <c r="M140" s="23"/>
    </row>
    <row r="141" spans="1:13" ht="15">
      <c r="A141" s="7"/>
      <c r="B141" s="23"/>
      <c r="C141" s="23"/>
      <c r="D141" s="344" t="s">
        <v>173</v>
      </c>
      <c r="E141" s="344"/>
      <c r="F141" s="344"/>
      <c r="G141" s="28"/>
      <c r="H141" s="345" t="s">
        <v>386</v>
      </c>
      <c r="I141" s="345"/>
      <c r="J141" s="22"/>
      <c r="K141" s="22"/>
      <c r="L141" s="22"/>
      <c r="M141" s="23"/>
    </row>
    <row r="142" spans="1:13" ht="15">
      <c r="A142" s="7"/>
      <c r="B142" s="23"/>
      <c r="C142" s="23"/>
      <c r="D142" s="344" t="s">
        <v>43</v>
      </c>
      <c r="E142" s="344"/>
      <c r="F142" s="344"/>
      <c r="G142" s="28"/>
      <c r="H142" s="345" t="s">
        <v>46</v>
      </c>
      <c r="I142" s="345"/>
      <c r="J142" s="22"/>
      <c r="K142" s="22"/>
      <c r="L142" s="22"/>
      <c r="M142" s="23"/>
    </row>
    <row r="143" spans="1:13" ht="15">
      <c r="A143" s="7"/>
      <c r="B143" s="23"/>
      <c r="C143" s="23"/>
      <c r="D143" s="344" t="s">
        <v>174</v>
      </c>
      <c r="E143" s="344"/>
      <c r="F143" s="344"/>
      <c r="G143" s="38"/>
      <c r="H143" s="344" t="s">
        <v>385</v>
      </c>
      <c r="I143" s="344"/>
      <c r="J143" s="22"/>
      <c r="K143" s="22"/>
      <c r="L143" s="22"/>
      <c r="M143" s="23"/>
    </row>
  </sheetData>
  <sheetProtection/>
  <mergeCells count="23">
    <mergeCell ref="A139:B139"/>
    <mergeCell ref="D141:F141"/>
    <mergeCell ref="H141:I141"/>
    <mergeCell ref="D142:F142"/>
    <mergeCell ref="H142:I142"/>
    <mergeCell ref="D143:F143"/>
    <mergeCell ref="H143:I143"/>
    <mergeCell ref="A7:I7"/>
    <mergeCell ref="J7:L7"/>
    <mergeCell ref="A8:A9"/>
    <mergeCell ref="B8:B9"/>
    <mergeCell ref="C8:C9"/>
    <mergeCell ref="D8:D9"/>
    <mergeCell ref="E8:F8"/>
    <mergeCell ref="G8:H8"/>
    <mergeCell ref="I8:I9"/>
    <mergeCell ref="J8:L8"/>
    <mergeCell ref="A1:L1"/>
    <mergeCell ref="A2:L2"/>
    <mergeCell ref="A3:L3"/>
    <mergeCell ref="A4:L4"/>
    <mergeCell ref="A5:L5"/>
    <mergeCell ref="A6:L6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showGridLines="0" view="pageBreakPreview" zoomScale="90" zoomScaleSheetLayoutView="90" zoomScalePageLayoutView="0" workbookViewId="0" topLeftCell="A7">
      <selection activeCell="G11" sqref="G11"/>
    </sheetView>
  </sheetViews>
  <sheetFormatPr defaultColWidth="9.140625" defaultRowHeight="12.75"/>
  <cols>
    <col min="1" max="1" width="9.57421875" style="1" customWidth="1"/>
    <col min="2" max="2" width="34.00390625" style="1" customWidth="1"/>
    <col min="3" max="3" width="15.28125" style="1" bestFit="1" customWidth="1"/>
    <col min="4" max="4" width="13.57421875" style="1" bestFit="1" customWidth="1"/>
    <col min="5" max="5" width="7.8515625" style="1" bestFit="1" customWidth="1"/>
    <col min="6" max="6" width="13.57421875" style="1" bestFit="1" customWidth="1"/>
    <col min="7" max="7" width="7.57421875" style="1" bestFit="1" customWidth="1"/>
    <col min="8" max="8" width="13.57421875" style="1" bestFit="1" customWidth="1"/>
    <col min="9" max="9" width="7.57421875" style="1" bestFit="1" customWidth="1"/>
    <col min="10" max="10" width="14.8515625" style="1" bestFit="1" customWidth="1"/>
    <col min="11" max="11" width="9.28125" style="1" customWidth="1"/>
    <col min="12" max="12" width="14.8515625" style="1" bestFit="1" customWidth="1"/>
    <col min="13" max="13" width="8.57421875" style="1" bestFit="1" customWidth="1"/>
    <col min="14" max="16384" width="9.140625" style="1" customWidth="1"/>
  </cols>
  <sheetData>
    <row r="1" spans="1:13" ht="15">
      <c r="A1" s="349" t="s">
        <v>168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1"/>
    </row>
    <row r="2" spans="1:13" ht="15">
      <c r="A2" s="352" t="s">
        <v>429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4"/>
    </row>
    <row r="3" spans="1:13" ht="15">
      <c r="A3" s="352" t="s">
        <v>171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4"/>
    </row>
    <row r="4" spans="1:13" ht="14.25" customHeight="1">
      <c r="A4" s="355" t="s">
        <v>170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7"/>
    </row>
    <row r="5" spans="1:13" ht="15">
      <c r="A5" s="358" t="s">
        <v>47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60"/>
    </row>
    <row r="6" spans="1:13" ht="15">
      <c r="A6" s="37" t="s">
        <v>0</v>
      </c>
      <c r="B6" s="37" t="s">
        <v>34</v>
      </c>
      <c r="C6" s="37" t="s">
        <v>55</v>
      </c>
      <c r="D6" s="48" t="s">
        <v>48</v>
      </c>
      <c r="E6" s="49" t="s">
        <v>49</v>
      </c>
      <c r="F6" s="48" t="s">
        <v>50</v>
      </c>
      <c r="G6" s="49" t="s">
        <v>49</v>
      </c>
      <c r="H6" s="48" t="s">
        <v>51</v>
      </c>
      <c r="I6" s="49" t="s">
        <v>49</v>
      </c>
      <c r="J6" s="48" t="s">
        <v>52</v>
      </c>
      <c r="K6" s="49" t="s">
        <v>49</v>
      </c>
      <c r="L6" s="48" t="s">
        <v>4</v>
      </c>
      <c r="M6" s="49" t="s">
        <v>49</v>
      </c>
    </row>
    <row r="7" spans="1:13" ht="15">
      <c r="A7" s="37" t="s">
        <v>17</v>
      </c>
      <c r="B7" s="43" t="str">
        <f>Orçamento!B10</f>
        <v>SERVIÇOS PRELIMINARES</v>
      </c>
      <c r="C7" s="47">
        <f>Orçamento!I21</f>
        <v>11798.2062</v>
      </c>
      <c r="D7" s="44">
        <f aca="true" t="shared" si="0" ref="D7:D18">C7*E7</f>
        <v>8258.74434</v>
      </c>
      <c r="E7" s="45">
        <v>0.7</v>
      </c>
      <c r="F7" s="44">
        <f aca="true" t="shared" si="1" ref="F7:F18">C7*G7</f>
        <v>3539.46186</v>
      </c>
      <c r="G7" s="45">
        <v>0.3</v>
      </c>
      <c r="H7" s="44">
        <f aca="true" t="shared" si="2" ref="H7:H18">C7*I7</f>
        <v>0</v>
      </c>
      <c r="I7" s="45">
        <v>0</v>
      </c>
      <c r="J7" s="44">
        <f aca="true" t="shared" si="3" ref="J7:J18">C7*K7</f>
        <v>0</v>
      </c>
      <c r="K7" s="45">
        <v>0</v>
      </c>
      <c r="L7" s="46">
        <f aca="true" t="shared" si="4" ref="L7:L18">D7+F7+H7+J7</f>
        <v>11798.206199999999</v>
      </c>
      <c r="M7" s="45">
        <f aca="true" t="shared" si="5" ref="M7:M18">E7+G7+I7+K7</f>
        <v>1</v>
      </c>
    </row>
    <row r="8" spans="1:13" ht="15">
      <c r="A8" s="37" t="s">
        <v>18</v>
      </c>
      <c r="B8" s="152" t="str">
        <f>Orçamento!B22</f>
        <v>INFRAESTRUTURA</v>
      </c>
      <c r="C8" s="47">
        <f>Orçamento!I37</f>
        <v>32942.6838</v>
      </c>
      <c r="D8" s="44">
        <f t="shared" si="0"/>
        <v>32942.6838</v>
      </c>
      <c r="E8" s="45">
        <v>1</v>
      </c>
      <c r="F8" s="44">
        <f t="shared" si="1"/>
        <v>0</v>
      </c>
      <c r="G8" s="45">
        <v>0</v>
      </c>
      <c r="H8" s="44">
        <f t="shared" si="2"/>
        <v>0</v>
      </c>
      <c r="I8" s="45">
        <v>0</v>
      </c>
      <c r="J8" s="44">
        <f t="shared" si="3"/>
        <v>0</v>
      </c>
      <c r="K8" s="45">
        <v>0</v>
      </c>
      <c r="L8" s="46">
        <f t="shared" si="4"/>
        <v>32942.6838</v>
      </c>
      <c r="M8" s="45">
        <f t="shared" si="5"/>
        <v>1</v>
      </c>
    </row>
    <row r="9" spans="1:13" ht="15">
      <c r="A9" s="37" t="s">
        <v>19</v>
      </c>
      <c r="B9" s="152" t="str">
        <f>Orçamento!B38</f>
        <v>SUPRAESTRUTURA</v>
      </c>
      <c r="C9" s="47">
        <f>Orçamento!I47</f>
        <v>12901.1544</v>
      </c>
      <c r="D9" s="44">
        <f t="shared" si="0"/>
        <v>3870.3463199999997</v>
      </c>
      <c r="E9" s="45">
        <v>0.3</v>
      </c>
      <c r="F9" s="44">
        <f t="shared" si="1"/>
        <v>6450.5772</v>
      </c>
      <c r="G9" s="45">
        <v>0.5</v>
      </c>
      <c r="H9" s="44">
        <f t="shared" si="2"/>
        <v>2580.23088</v>
      </c>
      <c r="I9" s="45">
        <v>0.2</v>
      </c>
      <c r="J9" s="44">
        <f t="shared" si="3"/>
        <v>0</v>
      </c>
      <c r="K9" s="45">
        <v>0</v>
      </c>
      <c r="L9" s="46">
        <f t="shared" si="4"/>
        <v>12901.1544</v>
      </c>
      <c r="M9" s="45">
        <f t="shared" si="5"/>
        <v>1</v>
      </c>
    </row>
    <row r="10" spans="1:13" ht="15">
      <c r="A10" s="37" t="s">
        <v>20</v>
      </c>
      <c r="B10" s="152" t="str">
        <f>Orçamento!B48</f>
        <v>PAREDES</v>
      </c>
      <c r="C10" s="47">
        <f>Orçamento!I53</f>
        <v>20969.673499999997</v>
      </c>
      <c r="D10" s="44">
        <f t="shared" si="0"/>
        <v>6290.902049999999</v>
      </c>
      <c r="E10" s="45">
        <v>0.3</v>
      </c>
      <c r="F10" s="44">
        <f t="shared" si="1"/>
        <v>6290.902049999999</v>
      </c>
      <c r="G10" s="45">
        <v>0.3</v>
      </c>
      <c r="H10" s="44">
        <f t="shared" si="2"/>
        <v>8387.8694</v>
      </c>
      <c r="I10" s="45">
        <v>0.4</v>
      </c>
      <c r="J10" s="44">
        <f t="shared" si="3"/>
        <v>0</v>
      </c>
      <c r="K10" s="45">
        <v>0</v>
      </c>
      <c r="L10" s="46">
        <f t="shared" si="4"/>
        <v>20969.673499999997</v>
      </c>
      <c r="M10" s="45">
        <f t="shared" si="5"/>
        <v>1</v>
      </c>
    </row>
    <row r="11" spans="1:13" ht="15">
      <c r="A11" s="37" t="s">
        <v>106</v>
      </c>
      <c r="B11" s="152" t="str">
        <f>Orçamento!B54</f>
        <v>COBERTURA E FORRO</v>
      </c>
      <c r="C11" s="47">
        <f>Orçamento!I62</f>
        <v>28629.969600000004</v>
      </c>
      <c r="D11" s="44">
        <f t="shared" si="0"/>
        <v>0</v>
      </c>
      <c r="E11" s="45">
        <v>0</v>
      </c>
      <c r="F11" s="44">
        <f t="shared" si="1"/>
        <v>12883.486320000002</v>
      </c>
      <c r="G11" s="45">
        <v>0.45</v>
      </c>
      <c r="H11" s="44">
        <f t="shared" si="2"/>
        <v>12883.486320000002</v>
      </c>
      <c r="I11" s="45">
        <v>0.45</v>
      </c>
      <c r="J11" s="44">
        <f t="shared" si="3"/>
        <v>2862.9969600000004</v>
      </c>
      <c r="K11" s="45">
        <v>0.1</v>
      </c>
      <c r="L11" s="46">
        <f t="shared" si="4"/>
        <v>28629.969600000004</v>
      </c>
      <c r="M11" s="45">
        <f t="shared" si="5"/>
        <v>1</v>
      </c>
    </row>
    <row r="12" spans="1:13" ht="15">
      <c r="A12" s="37" t="s">
        <v>112</v>
      </c>
      <c r="B12" s="152" t="str">
        <f>Orçamento!B63</f>
        <v>PAVIMENTAÇÕES</v>
      </c>
      <c r="C12" s="47">
        <f>Orçamento!I69</f>
        <v>7550.453</v>
      </c>
      <c r="D12" s="44">
        <f t="shared" si="0"/>
        <v>1887.61325</v>
      </c>
      <c r="E12" s="45">
        <v>0.25</v>
      </c>
      <c r="F12" s="44">
        <f t="shared" si="1"/>
        <v>1887.61325</v>
      </c>
      <c r="G12" s="45">
        <v>0.25</v>
      </c>
      <c r="H12" s="44">
        <f t="shared" si="2"/>
        <v>3775.2265</v>
      </c>
      <c r="I12" s="45">
        <v>0.5</v>
      </c>
      <c r="J12" s="44">
        <f t="shared" si="3"/>
        <v>0</v>
      </c>
      <c r="K12" s="45">
        <v>0</v>
      </c>
      <c r="L12" s="46">
        <f t="shared" si="4"/>
        <v>7550.453</v>
      </c>
      <c r="M12" s="45">
        <f t="shared" si="5"/>
        <v>1</v>
      </c>
    </row>
    <row r="13" spans="1:13" ht="15">
      <c r="A13" s="37" t="s">
        <v>118</v>
      </c>
      <c r="B13" s="152" t="str">
        <f>Orçamento!B70</f>
        <v>REVESTIMENTOS</v>
      </c>
      <c r="C13" s="47">
        <f>Orçamento!I78</f>
        <v>19575.118000000002</v>
      </c>
      <c r="D13" s="44">
        <f>C13*E13</f>
        <v>0</v>
      </c>
      <c r="E13" s="45">
        <v>0</v>
      </c>
      <c r="F13" s="44">
        <f>C13*G13</f>
        <v>4893.779500000001</v>
      </c>
      <c r="G13" s="45">
        <v>0.25</v>
      </c>
      <c r="H13" s="44">
        <f>C13*I13</f>
        <v>9787.559000000001</v>
      </c>
      <c r="I13" s="45">
        <v>0.5</v>
      </c>
      <c r="J13" s="44">
        <f>C13*K13</f>
        <v>4893.779500000001</v>
      </c>
      <c r="K13" s="45">
        <v>0.25</v>
      </c>
      <c r="L13" s="46">
        <f>D13+F13+H13+J13</f>
        <v>19575.118000000002</v>
      </c>
      <c r="M13" s="45">
        <f>E13+G13+I13+K13</f>
        <v>1</v>
      </c>
    </row>
    <row r="14" spans="1:13" ht="15">
      <c r="A14" s="37" t="s">
        <v>126</v>
      </c>
      <c r="B14" s="152" t="str">
        <f>Orçamento!B79</f>
        <v>ESQUADRIAS </v>
      </c>
      <c r="C14" s="47">
        <f>Orçamento!I87</f>
        <v>10617.118</v>
      </c>
      <c r="D14" s="44">
        <f t="shared" si="0"/>
        <v>0</v>
      </c>
      <c r="E14" s="45">
        <v>0</v>
      </c>
      <c r="F14" s="44">
        <f t="shared" si="1"/>
        <v>0</v>
      </c>
      <c r="G14" s="45">
        <v>0</v>
      </c>
      <c r="H14" s="44">
        <f t="shared" si="2"/>
        <v>0</v>
      </c>
      <c r="I14" s="45">
        <v>0</v>
      </c>
      <c r="J14" s="44">
        <f t="shared" si="3"/>
        <v>10617.118</v>
      </c>
      <c r="K14" s="45">
        <v>1</v>
      </c>
      <c r="L14" s="46">
        <f t="shared" si="4"/>
        <v>10617.118</v>
      </c>
      <c r="M14" s="45">
        <f t="shared" si="5"/>
        <v>1</v>
      </c>
    </row>
    <row r="15" spans="1:13" ht="15">
      <c r="A15" s="37" t="s">
        <v>130</v>
      </c>
      <c r="B15" s="152" t="str">
        <f>Orçamento!B88</f>
        <v>PINTURA</v>
      </c>
      <c r="C15" s="47">
        <f>Orçamento!I92</f>
        <v>2629.2812999999996</v>
      </c>
      <c r="D15" s="44">
        <f t="shared" si="0"/>
        <v>0</v>
      </c>
      <c r="E15" s="45">
        <v>0</v>
      </c>
      <c r="F15" s="44">
        <f t="shared" si="1"/>
        <v>0</v>
      </c>
      <c r="G15" s="45">
        <v>0</v>
      </c>
      <c r="H15" s="44">
        <f t="shared" si="2"/>
        <v>0</v>
      </c>
      <c r="I15" s="45">
        <v>0</v>
      </c>
      <c r="J15" s="44">
        <f t="shared" si="3"/>
        <v>2629.2812999999996</v>
      </c>
      <c r="K15" s="45">
        <v>1</v>
      </c>
      <c r="L15" s="46">
        <f t="shared" si="4"/>
        <v>2629.2812999999996</v>
      </c>
      <c r="M15" s="45">
        <f t="shared" si="5"/>
        <v>1</v>
      </c>
    </row>
    <row r="16" spans="1:13" ht="24" customHeight="1">
      <c r="A16" s="37" t="s">
        <v>134</v>
      </c>
      <c r="B16" s="152" t="str">
        <f>Orçamento!B93</f>
        <v>INSTALAÇÕES HIDROSSANITÁRIAS</v>
      </c>
      <c r="C16" s="47">
        <f>Orçamento!I113</f>
        <v>30362.86</v>
      </c>
      <c r="D16" s="44">
        <f t="shared" si="0"/>
        <v>7590.715</v>
      </c>
      <c r="E16" s="45">
        <v>0.25</v>
      </c>
      <c r="F16" s="44">
        <f t="shared" si="1"/>
        <v>7590.715</v>
      </c>
      <c r="G16" s="45">
        <v>0.25</v>
      </c>
      <c r="H16" s="44">
        <f t="shared" si="2"/>
        <v>7590.715</v>
      </c>
      <c r="I16" s="45">
        <v>0.25</v>
      </c>
      <c r="J16" s="44">
        <f t="shared" si="3"/>
        <v>7590.715</v>
      </c>
      <c r="K16" s="45">
        <v>0.25</v>
      </c>
      <c r="L16" s="46">
        <f t="shared" si="4"/>
        <v>30362.86</v>
      </c>
      <c r="M16" s="45">
        <f t="shared" si="5"/>
        <v>1</v>
      </c>
    </row>
    <row r="17" spans="1:13" ht="15">
      <c r="A17" s="37" t="s">
        <v>143</v>
      </c>
      <c r="B17" s="108" t="str">
        <f>Orçamento!B114</f>
        <v>INSTALAÇÕES ELÉTRICAS</v>
      </c>
      <c r="C17" s="47">
        <f>Orçamento!I127</f>
        <v>3490.68</v>
      </c>
      <c r="D17" s="44">
        <f t="shared" si="0"/>
        <v>872.67</v>
      </c>
      <c r="E17" s="45">
        <v>0.25</v>
      </c>
      <c r="F17" s="44">
        <f t="shared" si="1"/>
        <v>872.67</v>
      </c>
      <c r="G17" s="45">
        <v>0.25</v>
      </c>
      <c r="H17" s="44">
        <f t="shared" si="2"/>
        <v>872.67</v>
      </c>
      <c r="I17" s="45">
        <v>0.25</v>
      </c>
      <c r="J17" s="44">
        <f t="shared" si="3"/>
        <v>872.67</v>
      </c>
      <c r="K17" s="45">
        <v>0.25</v>
      </c>
      <c r="L17" s="46">
        <f t="shared" si="4"/>
        <v>3490.68</v>
      </c>
      <c r="M17" s="45">
        <f t="shared" si="5"/>
        <v>1</v>
      </c>
    </row>
    <row r="18" spans="1:13" ht="15">
      <c r="A18" s="37" t="s">
        <v>455</v>
      </c>
      <c r="B18" s="108" t="str">
        <f>Orçamento!B128</f>
        <v>SERVIÇOS COMPLEMENTARES</v>
      </c>
      <c r="C18" s="47">
        <f>Orçamento!I137</f>
        <v>59708.9044</v>
      </c>
      <c r="D18" s="44">
        <f t="shared" si="0"/>
        <v>0</v>
      </c>
      <c r="E18" s="45">
        <v>0</v>
      </c>
      <c r="F18" s="44">
        <f t="shared" si="1"/>
        <v>14927.2261</v>
      </c>
      <c r="G18" s="45">
        <v>0.25</v>
      </c>
      <c r="H18" s="44">
        <f t="shared" si="2"/>
        <v>14927.2261</v>
      </c>
      <c r="I18" s="45">
        <v>0.25</v>
      </c>
      <c r="J18" s="44">
        <f t="shared" si="3"/>
        <v>29854.4522</v>
      </c>
      <c r="K18" s="45">
        <v>0.5</v>
      </c>
      <c r="L18" s="46">
        <f t="shared" si="4"/>
        <v>59708.9044</v>
      </c>
      <c r="M18" s="45">
        <f t="shared" si="5"/>
        <v>1</v>
      </c>
    </row>
    <row r="19" spans="1:13" ht="15">
      <c r="A19" s="346" t="s">
        <v>4</v>
      </c>
      <c r="B19" s="347"/>
      <c r="C19" s="47">
        <f>SUM(C7:C18)</f>
        <v>241176.10219999996</v>
      </c>
      <c r="D19" s="44"/>
      <c r="E19" s="45"/>
      <c r="F19" s="44"/>
      <c r="G19" s="45"/>
      <c r="H19" s="44"/>
      <c r="I19" s="45"/>
      <c r="J19" s="46"/>
      <c r="K19" s="45"/>
      <c r="L19" s="46"/>
      <c r="M19" s="45"/>
    </row>
    <row r="20" spans="1:13" ht="15">
      <c r="A20" s="346" t="s">
        <v>53</v>
      </c>
      <c r="B20" s="348"/>
      <c r="C20" s="347"/>
      <c r="D20" s="50">
        <f>SUM(D7:D18)</f>
        <v>61713.674759999994</v>
      </c>
      <c r="E20" s="51">
        <f>D20/C19</f>
        <v>0.25588635937412546</v>
      </c>
      <c r="F20" s="50">
        <f>SUM(F7:F18)</f>
        <v>59336.43127999999</v>
      </c>
      <c r="G20" s="51">
        <f>F20/C19</f>
        <v>0.24602948110834838</v>
      </c>
      <c r="H20" s="50">
        <f>SUM(H7:H18)</f>
        <v>60804.9832</v>
      </c>
      <c r="I20" s="51">
        <f>H20/C19</f>
        <v>0.25211860812634035</v>
      </c>
      <c r="J20" s="50">
        <f>SUM(J7:J18)</f>
        <v>59321.01296</v>
      </c>
      <c r="K20" s="51">
        <f>J20/C19</f>
        <v>0.24596555139118592</v>
      </c>
      <c r="L20" s="361">
        <f>SUM(L7:L18)</f>
        <v>241176.10219999996</v>
      </c>
      <c r="M20" s="362">
        <v>1</v>
      </c>
    </row>
    <row r="21" spans="1:13" ht="15">
      <c r="A21" s="346" t="s">
        <v>54</v>
      </c>
      <c r="B21" s="348"/>
      <c r="C21" s="347"/>
      <c r="D21" s="50">
        <f>SUM(D7:D18)</f>
        <v>61713.674759999994</v>
      </c>
      <c r="E21" s="51">
        <f>E20</f>
        <v>0.25588635937412546</v>
      </c>
      <c r="F21" s="50">
        <f>SUM(D21+F20)</f>
        <v>121050.10603999998</v>
      </c>
      <c r="G21" s="51">
        <f>E21+G20</f>
        <v>0.5019158404824738</v>
      </c>
      <c r="H21" s="50">
        <f>SUM(F21+H20)</f>
        <v>181855.08924</v>
      </c>
      <c r="I21" s="51">
        <f>SUM(G21+I20)</f>
        <v>0.7540344486088142</v>
      </c>
      <c r="J21" s="50">
        <f>SUM(H21+J20)</f>
        <v>241176.1022</v>
      </c>
      <c r="K21" s="51">
        <f>I21+K20</f>
        <v>1</v>
      </c>
      <c r="L21" s="361"/>
      <c r="M21" s="362"/>
    </row>
    <row r="22" spans="1:13" ht="15">
      <c r="A22"/>
      <c r="B22"/>
      <c r="C22" s="274"/>
      <c r="D22"/>
      <c r="E22"/>
      <c r="F22"/>
      <c r="G22"/>
      <c r="H22"/>
      <c r="I22"/>
      <c r="J22"/>
      <c r="K22"/>
      <c r="L22"/>
      <c r="M22"/>
    </row>
    <row r="23" spans="1:13" ht="15">
      <c r="A23" s="7" t="s">
        <v>538</v>
      </c>
      <c r="B23" s="7"/>
      <c r="C23" s="35"/>
      <c r="D23" s="18"/>
      <c r="E23" s="26"/>
      <c r="F23" s="27"/>
      <c r="G23" s="27"/>
      <c r="H23" s="27"/>
      <c r="I23" s="27"/>
      <c r="J23"/>
      <c r="K23"/>
      <c r="L23"/>
      <c r="M23"/>
    </row>
    <row r="24" spans="1:13" ht="15">
      <c r="A24" s="9"/>
      <c r="B24" s="10"/>
      <c r="C24" s="101"/>
      <c r="D24" s="19"/>
      <c r="E24" s="30"/>
      <c r="F24" s="28"/>
      <c r="G24" s="28"/>
      <c r="H24" s="28"/>
      <c r="I24" s="29"/>
      <c r="J24"/>
      <c r="K24"/>
      <c r="L24"/>
      <c r="M24"/>
    </row>
    <row r="25" spans="1:13" ht="15">
      <c r="A25" s="9"/>
      <c r="B25" s="10"/>
      <c r="C25" s="10"/>
      <c r="D25" s="11"/>
      <c r="E25" s="11"/>
      <c r="F25" s="11"/>
      <c r="G25" s="7"/>
      <c r="H25" s="39"/>
      <c r="I25" s="42"/>
      <c r="J25" s="273"/>
      <c r="K25"/>
      <c r="L25"/>
      <c r="M25"/>
    </row>
    <row r="26" spans="1:13" ht="15">
      <c r="A26" s="7"/>
      <c r="B26" s="23"/>
      <c r="C26" s="25"/>
      <c r="D26" s="344" t="s">
        <v>173</v>
      </c>
      <c r="E26" s="344"/>
      <c r="F26" s="344"/>
      <c r="G26" s="7"/>
      <c r="H26" s="345" t="s">
        <v>386</v>
      </c>
      <c r="I26" s="345"/>
      <c r="J26" s="345"/>
      <c r="K26"/>
      <c r="L26"/>
      <c r="M26"/>
    </row>
    <row r="27" spans="1:13" ht="15">
      <c r="A27" s="7"/>
      <c r="B27" s="23"/>
      <c r="C27" s="25"/>
      <c r="D27" s="344" t="s">
        <v>43</v>
      </c>
      <c r="E27" s="344"/>
      <c r="F27" s="344"/>
      <c r="G27" s="7"/>
      <c r="H27" s="345" t="s">
        <v>46</v>
      </c>
      <c r="I27" s="345"/>
      <c r="J27" s="345"/>
      <c r="K27"/>
      <c r="L27"/>
      <c r="M27"/>
    </row>
    <row r="28" spans="1:13" ht="15">
      <c r="A28" s="7"/>
      <c r="B28" s="23"/>
      <c r="C28" s="23"/>
      <c r="D28" s="344" t="s">
        <v>174</v>
      </c>
      <c r="E28" s="344"/>
      <c r="F28" s="344"/>
      <c r="G28" s="7"/>
      <c r="H28" s="344" t="s">
        <v>385</v>
      </c>
      <c r="I28" s="344"/>
      <c r="J28" s="344"/>
      <c r="K28"/>
      <c r="L28"/>
      <c r="M28"/>
    </row>
    <row r="29" spans="2:6" ht="15">
      <c r="B29" s="138"/>
      <c r="C29" s="138"/>
      <c r="D29" s="138"/>
      <c r="E29" s="144"/>
      <c r="F29" s="145"/>
    </row>
    <row r="30" spans="2:6" ht="15">
      <c r="B30" s="146"/>
      <c r="C30" s="146"/>
      <c r="D30" s="146"/>
      <c r="E30" s="144"/>
      <c r="F30" s="145"/>
    </row>
    <row r="31" spans="2:6" ht="15">
      <c r="B31" s="148"/>
      <c r="C31" s="148"/>
      <c r="D31" s="148"/>
      <c r="E31" s="148"/>
      <c r="F31" s="145"/>
    </row>
    <row r="32" spans="2:6" ht="15">
      <c r="B32" s="138"/>
      <c r="C32" s="138"/>
      <c r="D32" s="138"/>
      <c r="E32" s="138"/>
      <c r="F32" s="145"/>
    </row>
    <row r="33" spans="2:6" ht="15">
      <c r="B33" s="138"/>
      <c r="C33" s="138"/>
      <c r="D33" s="138"/>
      <c r="E33" s="138"/>
      <c r="F33" s="145"/>
    </row>
    <row r="34" spans="2:6" ht="15">
      <c r="B34" s="138"/>
      <c r="C34" s="138"/>
      <c r="D34" s="138"/>
      <c r="E34" s="138"/>
      <c r="F34" s="145"/>
    </row>
    <row r="35" spans="2:6" ht="15">
      <c r="B35" s="138"/>
      <c r="C35" s="138"/>
      <c r="D35" s="138"/>
      <c r="E35" s="138"/>
      <c r="F35" s="145"/>
    </row>
    <row r="36" spans="2:6" ht="15">
      <c r="B36" s="144"/>
      <c r="C36" s="138"/>
      <c r="D36" s="138"/>
      <c r="E36" s="138"/>
      <c r="F36" s="145"/>
    </row>
    <row r="37" spans="2:6" ht="15">
      <c r="B37" s="144"/>
      <c r="C37" s="138"/>
      <c r="D37" s="138"/>
      <c r="E37" s="138"/>
      <c r="F37" s="145"/>
    </row>
    <row r="38" spans="2:6" ht="15">
      <c r="B38" s="144"/>
      <c r="C38" s="138"/>
      <c r="D38" s="138"/>
      <c r="E38" s="138"/>
      <c r="F38" s="145"/>
    </row>
    <row r="39" spans="2:6" ht="15">
      <c r="B39" s="144"/>
      <c r="C39" s="138"/>
      <c r="D39" s="138"/>
      <c r="E39" s="138"/>
      <c r="F39" s="145"/>
    </row>
    <row r="40" spans="2:6" ht="15">
      <c r="B40" s="144"/>
      <c r="C40" s="138"/>
      <c r="D40" s="138"/>
      <c r="E40" s="138"/>
      <c r="F40" s="145"/>
    </row>
    <row r="41" spans="2:6" ht="15">
      <c r="B41" s="144"/>
      <c r="C41" s="138"/>
      <c r="D41" s="138"/>
      <c r="E41" s="138"/>
      <c r="F41" s="145"/>
    </row>
    <row r="42" spans="2:6" ht="15">
      <c r="B42" s="144"/>
      <c r="C42" s="138"/>
      <c r="D42" s="138"/>
      <c r="E42" s="138"/>
      <c r="F42" s="145"/>
    </row>
    <row r="43" spans="2:6" ht="15">
      <c r="B43" s="138"/>
      <c r="C43" s="138"/>
      <c r="D43" s="138"/>
      <c r="E43" s="138"/>
      <c r="F43" s="145"/>
    </row>
    <row r="44" spans="2:6" ht="15">
      <c r="B44" s="138"/>
      <c r="C44" s="138"/>
      <c r="D44" s="138"/>
      <c r="E44" s="138"/>
      <c r="F44" s="145"/>
    </row>
    <row r="45" spans="2:6" ht="15">
      <c r="B45" s="138"/>
      <c r="C45" s="148"/>
      <c r="D45" s="148"/>
      <c r="E45" s="138"/>
      <c r="F45" s="145"/>
    </row>
    <row r="46" spans="2:6" ht="15">
      <c r="B46" s="138"/>
      <c r="C46" s="107"/>
      <c r="D46" s="107"/>
      <c r="E46" s="28"/>
      <c r="F46" s="145"/>
    </row>
    <row r="47" spans="2:6" ht="15">
      <c r="B47" s="138"/>
      <c r="C47" s="107"/>
      <c r="D47" s="107"/>
      <c r="E47" s="28"/>
      <c r="F47" s="145"/>
    </row>
    <row r="48" spans="2:6" ht="15">
      <c r="B48" s="138"/>
      <c r="C48" s="107"/>
      <c r="D48" s="107"/>
      <c r="E48" s="38"/>
      <c r="F48" s="145"/>
    </row>
    <row r="49" spans="2:6" ht="15">
      <c r="B49" s="138"/>
      <c r="C49" s="138"/>
      <c r="D49" s="138"/>
      <c r="E49" s="138"/>
      <c r="F49" s="145"/>
    </row>
    <row r="50" spans="2:6" ht="15">
      <c r="B50" s="138"/>
      <c r="C50" s="148"/>
      <c r="D50" s="148"/>
      <c r="E50" s="138"/>
      <c r="F50" s="145"/>
    </row>
    <row r="51" spans="2:6" ht="15">
      <c r="B51" s="138"/>
      <c r="C51" s="147"/>
      <c r="D51" s="147"/>
      <c r="E51" s="138"/>
      <c r="F51" s="145"/>
    </row>
    <row r="52" spans="2:6" ht="15">
      <c r="B52" s="138"/>
      <c r="C52" s="28"/>
      <c r="D52" s="28"/>
      <c r="E52" s="138"/>
      <c r="F52" s="145"/>
    </row>
    <row r="53" spans="2:6" ht="15">
      <c r="B53" s="138"/>
      <c r="C53" s="107"/>
      <c r="D53" s="107"/>
      <c r="E53" s="138"/>
      <c r="F53" s="145"/>
    </row>
  </sheetData>
  <sheetProtection/>
  <mergeCells count="16">
    <mergeCell ref="M20:M21"/>
    <mergeCell ref="A21:C21"/>
    <mergeCell ref="D26:F26"/>
    <mergeCell ref="D27:F27"/>
    <mergeCell ref="H26:J26"/>
    <mergeCell ref="H27:J27"/>
    <mergeCell ref="A19:B19"/>
    <mergeCell ref="A20:C20"/>
    <mergeCell ref="D28:F28"/>
    <mergeCell ref="A1:M1"/>
    <mergeCell ref="A2:M2"/>
    <mergeCell ref="A3:M3"/>
    <mergeCell ref="A4:M4"/>
    <mergeCell ref="A5:M5"/>
    <mergeCell ref="L20:L21"/>
    <mergeCell ref="H28:J28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46"/>
  <sheetViews>
    <sheetView showGridLines="0" view="pageBreakPreview" zoomScale="90" zoomScaleSheetLayoutView="90" zoomScalePageLayoutView="0" workbookViewId="0" topLeftCell="A22">
      <selection activeCell="E19" sqref="E19"/>
    </sheetView>
  </sheetViews>
  <sheetFormatPr defaultColWidth="9.140625" defaultRowHeight="12.75"/>
  <cols>
    <col min="1" max="2" width="9.140625" style="1" customWidth="1"/>
    <col min="3" max="3" width="31.28125" style="1" customWidth="1"/>
    <col min="4" max="4" width="9.28125" style="1" bestFit="1" customWidth="1"/>
    <col min="5" max="5" width="9.140625" style="1" customWidth="1"/>
    <col min="6" max="6" width="12.7109375" style="1" bestFit="1" customWidth="1"/>
    <col min="7" max="7" width="14.57421875" style="1" customWidth="1"/>
    <col min="8" max="8" width="12.140625" style="1" customWidth="1"/>
    <col min="9" max="9" width="13.8515625" style="1" customWidth="1"/>
    <col min="10" max="10" width="17.57421875" style="1" bestFit="1" customWidth="1"/>
    <col min="11" max="11" width="11.7109375" style="1" bestFit="1" customWidth="1"/>
    <col min="12" max="12" width="13.8515625" style="1" bestFit="1" customWidth="1"/>
    <col min="13" max="13" width="14.7109375" style="1" bestFit="1" customWidth="1"/>
    <col min="14" max="14" width="15.421875" style="1" bestFit="1" customWidth="1"/>
    <col min="15" max="15" width="13.8515625" style="1" bestFit="1" customWidth="1"/>
    <col min="16" max="16384" width="9.140625" style="1" customWidth="1"/>
  </cols>
  <sheetData>
    <row r="1" ht="15.75" thickBot="1"/>
    <row r="2" spans="2:12" ht="15">
      <c r="B2" s="363" t="s">
        <v>62</v>
      </c>
      <c r="C2" s="364"/>
      <c r="D2" s="364"/>
      <c r="E2" s="365"/>
      <c r="F2" s="53"/>
      <c r="G2" s="53"/>
      <c r="H2" s="53"/>
      <c r="I2" s="53"/>
      <c r="J2" s="53"/>
      <c r="K2" s="53"/>
      <c r="L2" s="53"/>
    </row>
    <row r="3" spans="2:12" ht="15">
      <c r="B3" s="366" t="s">
        <v>63</v>
      </c>
      <c r="C3" s="367" t="s">
        <v>64</v>
      </c>
      <c r="D3" s="110" t="s">
        <v>49</v>
      </c>
      <c r="E3" s="111" t="s">
        <v>49</v>
      </c>
      <c r="F3" s="53"/>
      <c r="G3" s="53"/>
      <c r="H3" s="53"/>
      <c r="I3" s="53"/>
      <c r="J3" s="53"/>
      <c r="K3" s="106"/>
      <c r="L3" s="106"/>
    </row>
    <row r="4" spans="2:12" ht="14.25" customHeight="1">
      <c r="B4" s="366"/>
      <c r="C4" s="367"/>
      <c r="D4" s="109" t="s">
        <v>65</v>
      </c>
      <c r="E4" s="112" t="s">
        <v>66</v>
      </c>
      <c r="F4" s="53"/>
      <c r="G4" s="53"/>
      <c r="H4" s="53"/>
      <c r="I4" s="53"/>
      <c r="J4" s="53"/>
      <c r="K4" s="106"/>
      <c r="L4" s="106"/>
    </row>
    <row r="5" spans="2:12" ht="14.25" customHeight="1">
      <c r="B5" s="113">
        <v>1</v>
      </c>
      <c r="C5" s="114" t="s">
        <v>67</v>
      </c>
      <c r="D5" s="115" t="s">
        <v>68</v>
      </c>
      <c r="E5" s="116">
        <v>4.8</v>
      </c>
      <c r="F5" s="97"/>
      <c r="G5" s="97"/>
      <c r="H5" s="97"/>
      <c r="I5" s="97"/>
      <c r="J5" s="53"/>
      <c r="K5" s="106"/>
      <c r="L5" s="106"/>
    </row>
    <row r="6" spans="2:14" ht="15">
      <c r="B6" s="117" t="s">
        <v>6</v>
      </c>
      <c r="C6" s="118" t="s">
        <v>69</v>
      </c>
      <c r="D6" s="119" t="s">
        <v>68</v>
      </c>
      <c r="E6" s="120" t="s">
        <v>68</v>
      </c>
      <c r="F6" s="98"/>
      <c r="G6" s="98"/>
      <c r="H6" s="98"/>
      <c r="I6" s="98"/>
      <c r="J6" s="98"/>
      <c r="K6" s="102"/>
      <c r="L6" s="103"/>
      <c r="N6" s="4"/>
    </row>
    <row r="7" spans="2:14" ht="15">
      <c r="B7" s="117" t="s">
        <v>14</v>
      </c>
      <c r="C7" s="118" t="s">
        <v>70</v>
      </c>
      <c r="D7" s="119" t="s">
        <v>68</v>
      </c>
      <c r="E7" s="120" t="s">
        <v>68</v>
      </c>
      <c r="F7" s="98"/>
      <c r="G7" s="98"/>
      <c r="H7" s="98"/>
      <c r="I7" s="98"/>
      <c r="J7" s="98"/>
      <c r="K7" s="102"/>
      <c r="L7" s="103"/>
      <c r="N7" s="4"/>
    </row>
    <row r="8" spans="2:14" ht="15">
      <c r="B8" s="117" t="s">
        <v>16</v>
      </c>
      <c r="C8" s="118" t="s">
        <v>71</v>
      </c>
      <c r="D8" s="119" t="s">
        <v>68</v>
      </c>
      <c r="E8" s="120" t="s">
        <v>68</v>
      </c>
      <c r="F8" s="98"/>
      <c r="G8" s="98"/>
      <c r="H8" s="98"/>
      <c r="I8" s="98"/>
      <c r="J8" s="98"/>
      <c r="K8" s="102"/>
      <c r="L8" s="103"/>
      <c r="N8" s="5"/>
    </row>
    <row r="9" spans="2:14" ht="15">
      <c r="B9" s="113">
        <v>2</v>
      </c>
      <c r="C9" s="114" t="s">
        <v>72</v>
      </c>
      <c r="D9" s="121">
        <f>SUM(D10:D12)</f>
        <v>5.65</v>
      </c>
      <c r="E9" s="122">
        <f>ROUND(SUM(E10:E12),2)</f>
        <v>5.65</v>
      </c>
      <c r="F9" s="98"/>
      <c r="G9" s="98"/>
      <c r="H9" s="98"/>
      <c r="I9" s="98"/>
      <c r="J9" s="98"/>
      <c r="K9" s="102"/>
      <c r="L9" s="103"/>
      <c r="N9" s="6"/>
    </row>
    <row r="10" spans="2:14" ht="15">
      <c r="B10" s="117" t="s">
        <v>7</v>
      </c>
      <c r="C10" s="123" t="s">
        <v>73</v>
      </c>
      <c r="D10" s="119">
        <v>2</v>
      </c>
      <c r="E10" s="120">
        <f>ROUND(D10*(1+($C$21/100)),2)</f>
        <v>2</v>
      </c>
      <c r="F10" s="98"/>
      <c r="G10" s="98"/>
      <c r="H10" s="98"/>
      <c r="I10" s="98"/>
      <c r="J10" s="98"/>
      <c r="K10" s="102"/>
      <c r="L10" s="103"/>
      <c r="N10" s="6"/>
    </row>
    <row r="11" spans="2:14" ht="15">
      <c r="B11" s="117" t="s">
        <v>12</v>
      </c>
      <c r="C11" s="118" t="s">
        <v>74</v>
      </c>
      <c r="D11" s="119">
        <v>0.65</v>
      </c>
      <c r="E11" s="120">
        <f>ROUND(D11*(1+($C$21/100)),2)</f>
        <v>0.65</v>
      </c>
      <c r="F11" s="98"/>
      <c r="G11" s="98"/>
      <c r="H11" s="98"/>
      <c r="I11" s="98"/>
      <c r="J11" s="98"/>
      <c r="K11" s="102"/>
      <c r="L11" s="103"/>
      <c r="N11" s="6"/>
    </row>
    <row r="12" spans="2:14" ht="15">
      <c r="B12" s="117" t="s">
        <v>26</v>
      </c>
      <c r="C12" s="118" t="s">
        <v>75</v>
      </c>
      <c r="D12" s="124">
        <v>3</v>
      </c>
      <c r="E12" s="120">
        <f>ROUND(D12*(1+($C$21/100)),2)</f>
        <v>3</v>
      </c>
      <c r="F12" s="98"/>
      <c r="G12" s="98"/>
      <c r="H12" s="98"/>
      <c r="I12" s="98"/>
      <c r="J12" s="98"/>
      <c r="K12" s="102"/>
      <c r="L12" s="103"/>
      <c r="N12" s="6"/>
    </row>
    <row r="13" spans="2:14" ht="15">
      <c r="B13" s="113">
        <v>3</v>
      </c>
      <c r="C13" s="114" t="s">
        <v>76</v>
      </c>
      <c r="D13" s="125" t="s">
        <v>68</v>
      </c>
      <c r="E13" s="122">
        <f>SUM(E14:E16)</f>
        <v>2.42</v>
      </c>
      <c r="F13" s="98"/>
      <c r="G13" s="99"/>
      <c r="H13" s="98"/>
      <c r="I13" s="99"/>
      <c r="J13" s="100"/>
      <c r="K13" s="102"/>
      <c r="L13" s="103"/>
      <c r="N13" s="3"/>
    </row>
    <row r="14" spans="2:15" ht="15">
      <c r="B14" s="117" t="s">
        <v>13</v>
      </c>
      <c r="C14" s="118" t="s">
        <v>77</v>
      </c>
      <c r="D14" s="119"/>
      <c r="E14" s="120">
        <v>0.51</v>
      </c>
      <c r="F14" s="20"/>
      <c r="G14" s="20"/>
      <c r="H14" s="20"/>
      <c r="I14" s="20"/>
      <c r="J14" s="104"/>
      <c r="K14" s="104"/>
      <c r="L14" s="104"/>
      <c r="M14" s="2"/>
      <c r="O14" s="2"/>
    </row>
    <row r="15" spans="2:13" ht="15">
      <c r="B15" s="117" t="s">
        <v>21</v>
      </c>
      <c r="C15" s="118" t="s">
        <v>78</v>
      </c>
      <c r="D15" s="119"/>
      <c r="E15" s="120">
        <v>1.4</v>
      </c>
      <c r="F15" s="20"/>
      <c r="G15" s="104"/>
      <c r="H15" s="20"/>
      <c r="I15" s="104"/>
      <c r="J15" s="104"/>
      <c r="K15" s="104"/>
      <c r="L15" s="104"/>
      <c r="M15" s="2"/>
    </row>
    <row r="16" spans="2:13" ht="15">
      <c r="B16" s="117" t="s">
        <v>21</v>
      </c>
      <c r="C16" s="118" t="s">
        <v>79</v>
      </c>
      <c r="D16" s="119"/>
      <c r="E16" s="120">
        <v>0.51</v>
      </c>
      <c r="F16" s="20"/>
      <c r="G16" s="20"/>
      <c r="H16" s="20"/>
      <c r="I16" s="20"/>
      <c r="J16" s="105"/>
      <c r="K16" s="105"/>
      <c r="L16" s="104"/>
      <c r="M16" s="2"/>
    </row>
    <row r="17" spans="2:12" ht="15">
      <c r="B17" s="113">
        <v>4</v>
      </c>
      <c r="C17" s="114" t="s">
        <v>80</v>
      </c>
      <c r="D17" s="125" t="s">
        <v>68</v>
      </c>
      <c r="E17" s="122">
        <v>0.99</v>
      </c>
      <c r="F17" s="20"/>
      <c r="G17" s="20"/>
      <c r="H17" s="20"/>
      <c r="I17" s="28"/>
      <c r="J17" s="27"/>
      <c r="K17" s="104"/>
      <c r="L17" s="104"/>
    </row>
    <row r="18" spans="2:12" ht="15">
      <c r="B18" s="113">
        <v>5</v>
      </c>
      <c r="C18" s="114" t="s">
        <v>81</v>
      </c>
      <c r="D18" s="121"/>
      <c r="E18" s="122">
        <v>6.74</v>
      </c>
      <c r="F18" s="107"/>
      <c r="G18" s="107"/>
      <c r="H18" s="20"/>
      <c r="I18" s="28"/>
      <c r="J18" s="28"/>
      <c r="K18" s="20"/>
      <c r="L18" s="20"/>
    </row>
    <row r="19" spans="2:12" ht="15.75" thickBot="1">
      <c r="B19" s="126" t="s">
        <v>68</v>
      </c>
      <c r="C19" s="127" t="s">
        <v>82</v>
      </c>
      <c r="D19" s="128" t="s">
        <v>68</v>
      </c>
      <c r="E19" s="129">
        <f>ROUND((((1+(E5%+E14%+E15%+E16%))*(1+E17%)*(1+E18%)/(1-E9%))-(1))*100,2)</f>
        <v>22.5</v>
      </c>
      <c r="F19" s="107"/>
      <c r="G19" s="107"/>
      <c r="H19" s="20"/>
      <c r="I19" s="28"/>
      <c r="J19" s="28"/>
      <c r="K19" s="20"/>
      <c r="L19" s="20"/>
    </row>
    <row r="20" spans="2:12" ht="15.75" thickBot="1">
      <c r="B20" s="130"/>
      <c r="C20" s="130"/>
      <c r="D20" s="130"/>
      <c r="E20" s="130"/>
      <c r="F20" s="107"/>
      <c r="G20" s="107"/>
      <c r="H20" s="20"/>
      <c r="I20" s="107"/>
      <c r="J20" s="107"/>
      <c r="K20" s="20"/>
      <c r="L20" s="20"/>
    </row>
    <row r="21" spans="2:5" ht="15.75" thickBot="1">
      <c r="B21" s="369" t="s">
        <v>83</v>
      </c>
      <c r="C21" s="370"/>
      <c r="D21" s="131">
        <f>ROUND((((1+((E5+E13)/100))*(1+E17/100)*(1+E18/100))/(1-D9/100)-1)*100,2)</f>
        <v>22.5</v>
      </c>
      <c r="E21" s="132" t="s">
        <v>49</v>
      </c>
    </row>
    <row r="22" spans="2:5" ht="15">
      <c r="B22"/>
      <c r="C22"/>
      <c r="D22"/>
      <c r="E22" s="130"/>
    </row>
    <row r="23" spans="2:5" ht="15.75" thickBot="1">
      <c r="B23" s="133" t="s">
        <v>84</v>
      </c>
      <c r="C23" s="133"/>
      <c r="D23" s="133"/>
      <c r="E23" s="130"/>
    </row>
    <row r="24" spans="2:5" ht="15.75" thickBot="1">
      <c r="B24" s="371" t="s">
        <v>85</v>
      </c>
      <c r="C24" s="372"/>
      <c r="D24" s="372"/>
      <c r="E24" s="373"/>
    </row>
    <row r="25" spans="2:5" ht="15">
      <c r="B25" s="134"/>
      <c r="C25" s="135"/>
      <c r="D25" s="135"/>
      <c r="E25" s="136"/>
    </row>
    <row r="26" spans="2:5" ht="15">
      <c r="B26" s="137"/>
      <c r="C26" s="138"/>
      <c r="D26" s="138"/>
      <c r="E26" s="139"/>
    </row>
    <row r="27" spans="2:5" ht="15">
      <c r="B27" s="137"/>
      <c r="C27" s="138"/>
      <c r="D27" s="138"/>
      <c r="E27" s="139"/>
    </row>
    <row r="28" spans="2:5" ht="15">
      <c r="B28" s="137"/>
      <c r="C28" s="138"/>
      <c r="D28" s="138"/>
      <c r="E28" s="139"/>
    </row>
    <row r="29" spans="2:5" ht="15">
      <c r="B29" s="140" t="s">
        <v>86</v>
      </c>
      <c r="C29" s="138"/>
      <c r="D29" s="138"/>
      <c r="E29" s="139"/>
    </row>
    <row r="30" spans="2:5" ht="15">
      <c r="B30" s="140" t="s">
        <v>87</v>
      </c>
      <c r="C30" s="138"/>
      <c r="D30" s="138"/>
      <c r="E30" s="139"/>
    </row>
    <row r="31" spans="2:5" ht="15">
      <c r="B31" s="140" t="s">
        <v>88</v>
      </c>
      <c r="C31" s="138"/>
      <c r="D31" s="138"/>
      <c r="E31" s="139"/>
    </row>
    <row r="32" spans="2:5" ht="15">
      <c r="B32" s="140" t="s">
        <v>89</v>
      </c>
      <c r="C32" s="138"/>
      <c r="D32" s="138"/>
      <c r="E32" s="139"/>
    </row>
    <row r="33" spans="2:5" ht="15">
      <c r="B33" s="140" t="s">
        <v>90</v>
      </c>
      <c r="C33" s="138"/>
      <c r="D33" s="138"/>
      <c r="E33" s="139"/>
    </row>
    <row r="34" spans="2:5" ht="15">
      <c r="B34" s="140" t="s">
        <v>91</v>
      </c>
      <c r="C34" s="138"/>
      <c r="D34" s="138"/>
      <c r="E34" s="139"/>
    </row>
    <row r="35" spans="2:5" ht="15.75" thickBot="1">
      <c r="B35" s="141" t="s">
        <v>92</v>
      </c>
      <c r="C35" s="142"/>
      <c r="D35" s="142"/>
      <c r="E35" s="143"/>
    </row>
    <row r="36" spans="2:5" ht="15">
      <c r="B36"/>
      <c r="C36"/>
      <c r="D36"/>
      <c r="E36"/>
    </row>
    <row r="37" spans="2:5" ht="15">
      <c r="B37"/>
      <c r="C37"/>
      <c r="D37"/>
      <c r="E37"/>
    </row>
    <row r="38" spans="2:5" ht="15">
      <c r="B38"/>
      <c r="C38" s="368"/>
      <c r="D38" s="368"/>
      <c r="E38"/>
    </row>
    <row r="39" spans="2:5" ht="15">
      <c r="B39"/>
      <c r="C39" s="374" t="s">
        <v>173</v>
      </c>
      <c r="D39" s="374"/>
      <c r="E39" s="156"/>
    </row>
    <row r="40" spans="2:5" ht="15">
      <c r="B40"/>
      <c r="C40" s="344" t="s">
        <v>43</v>
      </c>
      <c r="D40" s="344"/>
      <c r="E40" s="156"/>
    </row>
    <row r="41" spans="2:5" ht="15">
      <c r="B41"/>
      <c r="C41" s="344" t="s">
        <v>174</v>
      </c>
      <c r="D41" s="344"/>
      <c r="E41" s="156"/>
    </row>
    <row r="42" spans="2:5" ht="15">
      <c r="B42"/>
      <c r="C42"/>
      <c r="D42"/>
      <c r="E42"/>
    </row>
    <row r="43" spans="2:5" ht="15">
      <c r="B43"/>
      <c r="C43" s="368"/>
      <c r="D43" s="368"/>
      <c r="E43"/>
    </row>
    <row r="44" spans="2:5" ht="15">
      <c r="B44"/>
      <c r="C44" s="345" t="s">
        <v>386</v>
      </c>
      <c r="D44" s="345"/>
      <c r="E44"/>
    </row>
    <row r="45" spans="2:5" ht="15">
      <c r="B45"/>
      <c r="C45" s="345" t="s">
        <v>46</v>
      </c>
      <c r="D45" s="345"/>
      <c r="E45"/>
    </row>
    <row r="46" spans="2:5" ht="15">
      <c r="B46"/>
      <c r="C46" s="344" t="s">
        <v>385</v>
      </c>
      <c r="D46" s="344"/>
      <c r="E46"/>
    </row>
  </sheetData>
  <sheetProtection/>
  <mergeCells count="13">
    <mergeCell ref="C45:D45"/>
    <mergeCell ref="C46:D46"/>
    <mergeCell ref="B21:C21"/>
    <mergeCell ref="B24:E24"/>
    <mergeCell ref="C38:D38"/>
    <mergeCell ref="C39:D39"/>
    <mergeCell ref="C44:D44"/>
    <mergeCell ref="C40:D40"/>
    <mergeCell ref="C41:D41"/>
    <mergeCell ref="B2:E2"/>
    <mergeCell ref="B3:B4"/>
    <mergeCell ref="C3:C4"/>
    <mergeCell ref="C43:D4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E20" sqref="E20"/>
    </sheetView>
  </sheetViews>
  <sheetFormatPr defaultColWidth="9.140625" defaultRowHeight="12.75"/>
  <cols>
    <col min="2" max="2" width="25.28125" style="0" customWidth="1"/>
    <col min="3" max="3" width="11.28125" style="0" customWidth="1"/>
    <col min="4" max="4" width="10.421875" style="0" customWidth="1"/>
    <col min="5" max="5" width="11.00390625" style="0" customWidth="1"/>
    <col min="6" max="6" width="11.28125" style="0" customWidth="1"/>
    <col min="8" max="8" width="9.8515625" style="0" bestFit="1" customWidth="1"/>
    <col min="9" max="9" width="9.8515625" style="0" customWidth="1"/>
  </cols>
  <sheetData>
    <row r="1" spans="1:11" ht="13.5" thickBot="1">
      <c r="A1" s="382" t="s">
        <v>31</v>
      </c>
      <c r="B1" s="383"/>
      <c r="C1" s="383"/>
      <c r="D1" s="383"/>
      <c r="E1" s="383"/>
      <c r="F1" s="383"/>
      <c r="G1" s="383"/>
      <c r="H1" s="383"/>
      <c r="I1" s="383"/>
      <c r="J1" s="383"/>
      <c r="K1" s="384"/>
    </row>
    <row r="2" spans="1:11" ht="25.5" customHeight="1" thickBot="1">
      <c r="A2" s="385" t="s">
        <v>522</v>
      </c>
      <c r="B2" s="386"/>
      <c r="C2" s="386"/>
      <c r="D2" s="386"/>
      <c r="E2" s="386"/>
      <c r="F2" s="387"/>
      <c r="G2" s="383" t="s">
        <v>96</v>
      </c>
      <c r="H2" s="383"/>
      <c r="I2" s="383"/>
      <c r="J2" s="388" t="s">
        <v>430</v>
      </c>
      <c r="K2" s="391" t="s">
        <v>40</v>
      </c>
    </row>
    <row r="3" spans="1:11" ht="12.75">
      <c r="A3" s="394" t="s">
        <v>0</v>
      </c>
      <c r="B3" s="375" t="s">
        <v>33</v>
      </c>
      <c r="C3" s="375" t="s">
        <v>1</v>
      </c>
      <c r="D3" s="377" t="s">
        <v>2</v>
      </c>
      <c r="E3" s="379" t="s">
        <v>27</v>
      </c>
      <c r="F3" s="380"/>
      <c r="G3" s="379" t="s">
        <v>28</v>
      </c>
      <c r="H3" s="380"/>
      <c r="I3" s="377" t="s">
        <v>4</v>
      </c>
      <c r="J3" s="389"/>
      <c r="K3" s="392"/>
    </row>
    <row r="4" spans="1:11" ht="13.5" thickBot="1">
      <c r="A4" s="395"/>
      <c r="B4" s="376"/>
      <c r="C4" s="376"/>
      <c r="D4" s="378"/>
      <c r="E4" s="12" t="s">
        <v>3</v>
      </c>
      <c r="F4" s="13" t="s">
        <v>4</v>
      </c>
      <c r="G4" s="12" t="s">
        <v>3</v>
      </c>
      <c r="H4" s="13" t="s">
        <v>4</v>
      </c>
      <c r="I4" s="378"/>
      <c r="J4" s="390"/>
      <c r="K4" s="393"/>
    </row>
    <row r="5" spans="1:11" ht="51">
      <c r="A5" s="14" t="s">
        <v>6</v>
      </c>
      <c r="B5" s="32" t="s">
        <v>537</v>
      </c>
      <c r="C5" s="275">
        <v>6.25</v>
      </c>
      <c r="D5" s="276" t="s">
        <v>22</v>
      </c>
      <c r="E5" s="31">
        <f>K5</f>
        <v>8.38</v>
      </c>
      <c r="F5" s="31">
        <f aca="true" t="shared" si="0" ref="F5:F10">C5*E5</f>
        <v>52.37500000000001</v>
      </c>
      <c r="G5" s="31">
        <v>0</v>
      </c>
      <c r="H5" s="31">
        <f aca="true" t="shared" si="1" ref="H5:H10">C5*G5</f>
        <v>0</v>
      </c>
      <c r="I5" s="36">
        <f aca="true" t="shared" si="2" ref="I5:I10">F5+H5</f>
        <v>52.37500000000001</v>
      </c>
      <c r="J5" s="277">
        <v>36178</v>
      </c>
      <c r="K5" s="278">
        <v>8.38</v>
      </c>
    </row>
    <row r="6" spans="1:11" ht="12.75">
      <c r="A6" s="14" t="s">
        <v>14</v>
      </c>
      <c r="B6" s="32" t="s">
        <v>97</v>
      </c>
      <c r="C6" s="275">
        <v>2.8</v>
      </c>
      <c r="D6" s="276" t="s">
        <v>37</v>
      </c>
      <c r="E6" s="31">
        <f>K6</f>
        <v>0.65</v>
      </c>
      <c r="F6" s="31">
        <f t="shared" si="0"/>
        <v>1.8199999999999998</v>
      </c>
      <c r="G6" s="31">
        <v>0</v>
      </c>
      <c r="H6" s="31">
        <f t="shared" si="1"/>
        <v>0</v>
      </c>
      <c r="I6" s="36">
        <f t="shared" si="2"/>
        <v>1.8199999999999998</v>
      </c>
      <c r="J6" s="279">
        <v>1379</v>
      </c>
      <c r="K6" s="280">
        <v>0.65</v>
      </c>
    </row>
    <row r="7" spans="1:11" ht="12.75">
      <c r="A7" s="14" t="s">
        <v>16</v>
      </c>
      <c r="B7" s="32" t="s">
        <v>98</v>
      </c>
      <c r="C7" s="275">
        <v>2.73</v>
      </c>
      <c r="D7" s="276" t="s">
        <v>37</v>
      </c>
      <c r="E7" s="31">
        <f>K7</f>
        <v>0.65</v>
      </c>
      <c r="F7" s="31">
        <f t="shared" si="0"/>
        <v>1.7745</v>
      </c>
      <c r="G7" s="31">
        <v>0</v>
      </c>
      <c r="H7" s="31">
        <f t="shared" si="1"/>
        <v>0</v>
      </c>
      <c r="I7" s="36">
        <f t="shared" si="2"/>
        <v>1.7745</v>
      </c>
      <c r="J7" s="279">
        <v>1106</v>
      </c>
      <c r="K7" s="280">
        <v>0.65</v>
      </c>
    </row>
    <row r="8" spans="1:11" ht="12.75">
      <c r="A8" s="14" t="s">
        <v>23</v>
      </c>
      <c r="B8" s="32" t="s">
        <v>99</v>
      </c>
      <c r="C8" s="275">
        <v>0.0182</v>
      </c>
      <c r="D8" s="276" t="s">
        <v>9</v>
      </c>
      <c r="E8" s="31">
        <f>K8</f>
        <v>63.5</v>
      </c>
      <c r="F8" s="31">
        <f t="shared" si="0"/>
        <v>1.1557</v>
      </c>
      <c r="G8" s="31">
        <v>0</v>
      </c>
      <c r="H8" s="31">
        <f t="shared" si="1"/>
        <v>0</v>
      </c>
      <c r="I8" s="36">
        <f t="shared" si="2"/>
        <v>1.1557</v>
      </c>
      <c r="J8" s="279">
        <v>370</v>
      </c>
      <c r="K8" s="280">
        <v>63.5</v>
      </c>
    </row>
    <row r="9" spans="1:11" ht="12.75">
      <c r="A9" s="14" t="s">
        <v>24</v>
      </c>
      <c r="B9" s="32" t="s">
        <v>94</v>
      </c>
      <c r="C9" s="275">
        <v>1.54</v>
      </c>
      <c r="D9" s="276" t="s">
        <v>30</v>
      </c>
      <c r="E9" s="31">
        <v>0</v>
      </c>
      <c r="F9" s="31">
        <f t="shared" si="0"/>
        <v>0</v>
      </c>
      <c r="G9" s="31">
        <f>K9</f>
        <v>18.48</v>
      </c>
      <c r="H9" s="31">
        <f t="shared" si="1"/>
        <v>28.459200000000003</v>
      </c>
      <c r="I9" s="36">
        <f t="shared" si="2"/>
        <v>28.459200000000003</v>
      </c>
      <c r="J9" s="279">
        <v>88309</v>
      </c>
      <c r="K9" s="280">
        <v>18.48</v>
      </c>
    </row>
    <row r="10" spans="1:11" ht="13.5" thickBot="1">
      <c r="A10" s="14" t="s">
        <v>29</v>
      </c>
      <c r="B10" s="32" t="s">
        <v>95</v>
      </c>
      <c r="C10" s="275">
        <v>0.74</v>
      </c>
      <c r="D10" s="276" t="s">
        <v>30</v>
      </c>
      <c r="E10" s="31">
        <v>0</v>
      </c>
      <c r="F10" s="31">
        <f t="shared" si="0"/>
        <v>0</v>
      </c>
      <c r="G10" s="31">
        <f>K10</f>
        <v>15.35</v>
      </c>
      <c r="H10" s="31">
        <f t="shared" si="1"/>
        <v>11.359</v>
      </c>
      <c r="I10" s="36">
        <f t="shared" si="2"/>
        <v>11.359</v>
      </c>
      <c r="J10" s="279">
        <v>88316</v>
      </c>
      <c r="K10" s="280">
        <v>15.35</v>
      </c>
    </row>
    <row r="11" spans="1:11" ht="13.5" thickBot="1">
      <c r="A11" s="91"/>
      <c r="B11" s="52" t="s">
        <v>56</v>
      </c>
      <c r="C11" s="281"/>
      <c r="D11" s="281"/>
      <c r="E11" s="92"/>
      <c r="F11" s="93">
        <f>SUM(F5:F10)</f>
        <v>57.125200000000014</v>
      </c>
      <c r="G11" s="92"/>
      <c r="H11" s="93">
        <f>SUM(H5:H10)</f>
        <v>39.818200000000004</v>
      </c>
      <c r="I11" s="151">
        <f>SUM(I5:I10)</f>
        <v>96.94340000000001</v>
      </c>
      <c r="J11" s="282"/>
      <c r="K11" s="283"/>
    </row>
    <row r="12" spans="1:11" ht="12.75">
      <c r="A12" s="17"/>
      <c r="B12" s="97"/>
      <c r="C12" s="291"/>
      <c r="D12" s="291"/>
      <c r="E12" s="98"/>
      <c r="F12" s="99"/>
      <c r="G12" s="98"/>
      <c r="H12" s="99"/>
      <c r="I12" s="100"/>
      <c r="J12" s="8"/>
      <c r="K12" s="8"/>
    </row>
    <row r="13" spans="1:11" ht="12.75">
      <c r="A13" s="7" t="s">
        <v>538</v>
      </c>
      <c r="B13" s="7"/>
      <c r="C13" s="7"/>
      <c r="D13" s="7"/>
      <c r="E13" s="7"/>
      <c r="F13" s="8"/>
      <c r="G13" s="7"/>
      <c r="H13" s="8"/>
      <c r="I13" s="8"/>
      <c r="J13" s="8"/>
      <c r="K13" s="8"/>
    </row>
    <row r="14" spans="1:11" ht="12.75">
      <c r="A14" s="9"/>
      <c r="B14" s="10"/>
      <c r="C14" s="10"/>
      <c r="D14" s="7"/>
      <c r="E14" s="7"/>
      <c r="F14" s="7"/>
      <c r="G14" s="7"/>
      <c r="H14" s="7"/>
      <c r="I14" s="16"/>
      <c r="J14" s="16"/>
      <c r="K14" s="8"/>
    </row>
    <row r="15" spans="1:11" ht="12.75">
      <c r="A15" s="9"/>
      <c r="B15" s="10"/>
      <c r="C15" s="10"/>
      <c r="D15" s="11"/>
      <c r="E15" s="11"/>
      <c r="F15" s="11"/>
      <c r="G15" s="7"/>
      <c r="H15" s="39"/>
      <c r="I15" s="284"/>
      <c r="J15" s="285"/>
      <c r="K15" s="8"/>
    </row>
    <row r="16" spans="1:11" ht="12.75">
      <c r="A16" s="7"/>
      <c r="B16" s="381"/>
      <c r="C16" s="381"/>
      <c r="D16" s="344" t="s">
        <v>173</v>
      </c>
      <c r="E16" s="344"/>
      <c r="F16" s="344"/>
      <c r="G16" s="28"/>
      <c r="H16" s="345" t="s">
        <v>386</v>
      </c>
      <c r="I16" s="345"/>
      <c r="J16" s="345"/>
      <c r="K16" s="7"/>
    </row>
    <row r="17" spans="1:11" ht="12.75">
      <c r="A17" s="7"/>
      <c r="B17" s="381"/>
      <c r="C17" s="381"/>
      <c r="D17" s="344" t="s">
        <v>43</v>
      </c>
      <c r="E17" s="344"/>
      <c r="F17" s="344"/>
      <c r="G17" s="28"/>
      <c r="H17" s="345" t="s">
        <v>46</v>
      </c>
      <c r="I17" s="345"/>
      <c r="J17" s="345"/>
      <c r="K17" s="7"/>
    </row>
    <row r="18" spans="1:11" ht="12.75">
      <c r="A18" s="7"/>
      <c r="B18" s="381"/>
      <c r="C18" s="381"/>
      <c r="D18" s="344" t="s">
        <v>174</v>
      </c>
      <c r="E18" s="344"/>
      <c r="F18" s="344"/>
      <c r="G18" s="38"/>
      <c r="H18" s="344" t="s">
        <v>385</v>
      </c>
      <c r="I18" s="344"/>
      <c r="J18" s="344"/>
      <c r="K18" s="7"/>
    </row>
  </sheetData>
  <sheetProtection/>
  <mergeCells count="21">
    <mergeCell ref="D18:F18"/>
    <mergeCell ref="A3:A4"/>
    <mergeCell ref="H17:J17"/>
    <mergeCell ref="H18:J18"/>
    <mergeCell ref="G3:H3"/>
    <mergeCell ref="I3:I4"/>
    <mergeCell ref="D17:F17"/>
    <mergeCell ref="C3:C4"/>
    <mergeCell ref="B17:C17"/>
    <mergeCell ref="D16:F16"/>
    <mergeCell ref="B18:C18"/>
    <mergeCell ref="B3:B4"/>
    <mergeCell ref="D3:D4"/>
    <mergeCell ref="E3:F3"/>
    <mergeCell ref="B16:C16"/>
    <mergeCell ref="H16:J16"/>
    <mergeCell ref="A1:K1"/>
    <mergeCell ref="A2:F2"/>
    <mergeCell ref="G2:I2"/>
    <mergeCell ref="J2:J4"/>
    <mergeCell ref="K2:K4"/>
  </mergeCells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21"/>
  <sheetViews>
    <sheetView showGridLines="0" zoomScalePageLayoutView="0" workbookViewId="0" topLeftCell="A304">
      <selection activeCell="H323" sqref="H323"/>
    </sheetView>
  </sheetViews>
  <sheetFormatPr defaultColWidth="9.140625" defaultRowHeight="12.75"/>
  <cols>
    <col min="1" max="1" width="42.421875" style="7" customWidth="1"/>
    <col min="2" max="2" width="10.7109375" style="7" customWidth="1"/>
    <col min="3" max="4" width="10.00390625" style="7" customWidth="1"/>
    <col min="5" max="5" width="11.7109375" style="7" customWidth="1"/>
    <col min="6" max="6" width="12.57421875" style="7" customWidth="1"/>
    <col min="7" max="7" width="10.140625" style="7" customWidth="1"/>
    <col min="8" max="8" width="10.421875" style="7" customWidth="1"/>
  </cols>
  <sheetData>
    <row r="1" spans="1:7" ht="13.5" thickBot="1">
      <c r="A1" s="527" t="s">
        <v>411</v>
      </c>
      <c r="B1" s="528"/>
      <c r="C1" s="528"/>
      <c r="D1" s="528"/>
      <c r="E1" s="528"/>
      <c r="F1" s="528"/>
      <c r="G1" s="529"/>
    </row>
    <row r="2" spans="1:7" ht="12.75">
      <c r="A2" s="534" t="s">
        <v>168</v>
      </c>
      <c r="B2" s="535"/>
      <c r="C2" s="535"/>
      <c r="D2" s="535"/>
      <c r="E2" s="535"/>
      <c r="F2" s="535"/>
      <c r="G2" s="536"/>
    </row>
    <row r="3" spans="1:8" ht="12.75">
      <c r="A3" s="352" t="s">
        <v>169</v>
      </c>
      <c r="B3" s="353"/>
      <c r="C3" s="353"/>
      <c r="D3" s="353"/>
      <c r="E3" s="353"/>
      <c r="F3" s="353"/>
      <c r="G3" s="533"/>
      <c r="H3" s="10"/>
    </row>
    <row r="4" spans="1:8" ht="12.75">
      <c r="A4" s="352" t="s">
        <v>171</v>
      </c>
      <c r="B4" s="353"/>
      <c r="C4" s="353"/>
      <c r="D4" s="353"/>
      <c r="E4" s="353"/>
      <c r="F4" s="353"/>
      <c r="G4" s="533"/>
      <c r="H4" s="10"/>
    </row>
    <row r="5" spans="1:7" ht="12.75">
      <c r="A5" s="352" t="s">
        <v>175</v>
      </c>
      <c r="B5" s="353"/>
      <c r="C5" s="353"/>
      <c r="D5" s="353"/>
      <c r="E5" s="353"/>
      <c r="F5" s="353"/>
      <c r="G5" s="533"/>
    </row>
    <row r="6" spans="1:8" ht="13.5" thickBot="1">
      <c r="A6" s="530" t="s">
        <v>412</v>
      </c>
      <c r="B6" s="531"/>
      <c r="C6" s="531"/>
      <c r="D6" s="531"/>
      <c r="E6" s="531"/>
      <c r="F6" s="531"/>
      <c r="G6" s="532"/>
      <c r="H6" s="10"/>
    </row>
    <row r="7" spans="1:8" ht="12.75">
      <c r="A7" s="160"/>
      <c r="B7" s="160"/>
      <c r="C7" s="160"/>
      <c r="D7" s="160"/>
      <c r="E7" s="160"/>
      <c r="F7" s="160"/>
      <c r="G7" s="160"/>
      <c r="H7" s="10"/>
    </row>
    <row r="8" spans="1:8" ht="13.5" thickBot="1">
      <c r="A8" s="286" t="s">
        <v>172</v>
      </c>
      <c r="B8" s="160"/>
      <c r="C8" s="160"/>
      <c r="D8" s="160"/>
      <c r="E8" s="160"/>
      <c r="F8" s="160"/>
      <c r="G8" s="160"/>
      <c r="H8" s="10"/>
    </row>
    <row r="9" spans="1:8" ht="25.5" customHeight="1">
      <c r="A9" s="396" t="s">
        <v>566</v>
      </c>
      <c r="B9" s="397"/>
      <c r="C9" s="397"/>
      <c r="D9" s="397"/>
      <c r="E9" s="397"/>
      <c r="F9" s="397"/>
      <c r="G9" s="398"/>
      <c r="H9" s="10"/>
    </row>
    <row r="10" spans="1:8" ht="13.5" thickBot="1">
      <c r="A10" s="576" t="s">
        <v>569</v>
      </c>
      <c r="B10" s="577"/>
      <c r="C10" s="577"/>
      <c r="D10" s="577"/>
      <c r="E10" s="578"/>
      <c r="F10" s="179">
        <v>40</v>
      </c>
      <c r="G10" s="184" t="s">
        <v>11</v>
      </c>
      <c r="H10" s="10"/>
    </row>
    <row r="11" spans="1:8" ht="13.5" thickBot="1">
      <c r="A11" s="286"/>
      <c r="B11" s="160"/>
      <c r="C11" s="160"/>
      <c r="D11" s="160"/>
      <c r="E11" s="160"/>
      <c r="F11" s="160"/>
      <c r="G11" s="160"/>
      <c r="H11" s="10"/>
    </row>
    <row r="12" spans="1:8" ht="12.75">
      <c r="A12" s="396" t="s">
        <v>567</v>
      </c>
      <c r="B12" s="397"/>
      <c r="C12" s="397"/>
      <c r="D12" s="397"/>
      <c r="E12" s="397"/>
      <c r="F12" s="397"/>
      <c r="G12" s="398"/>
      <c r="H12" s="10"/>
    </row>
    <row r="13" spans="1:8" ht="13.5" thickBot="1">
      <c r="A13" s="576" t="s">
        <v>568</v>
      </c>
      <c r="B13" s="577"/>
      <c r="C13" s="577"/>
      <c r="D13" s="577"/>
      <c r="E13" s="578"/>
      <c r="F13" s="179">
        <v>2</v>
      </c>
      <c r="G13" s="184" t="s">
        <v>228</v>
      </c>
      <c r="H13" s="10"/>
    </row>
    <row r="14" spans="1:8" ht="13.5" thickBot="1">
      <c r="A14" s="286"/>
      <c r="B14" s="160"/>
      <c r="C14" s="160"/>
      <c r="D14" s="160"/>
      <c r="E14" s="160"/>
      <c r="F14" s="160"/>
      <c r="G14" s="160"/>
      <c r="H14" s="10"/>
    </row>
    <row r="15" spans="1:8" ht="25.5" customHeight="1">
      <c r="A15" s="396" t="s">
        <v>570</v>
      </c>
      <c r="B15" s="397"/>
      <c r="C15" s="397"/>
      <c r="D15" s="397"/>
      <c r="E15" s="397"/>
      <c r="F15" s="397"/>
      <c r="G15" s="398"/>
      <c r="H15" s="10"/>
    </row>
    <row r="16" spans="1:8" ht="13.5" thickBot="1">
      <c r="A16" s="576" t="s">
        <v>571</v>
      </c>
      <c r="B16" s="577"/>
      <c r="C16" s="577"/>
      <c r="D16" s="577"/>
      <c r="E16" s="578"/>
      <c r="F16" s="179">
        <v>24</v>
      </c>
      <c r="G16" s="184" t="s">
        <v>11</v>
      </c>
      <c r="H16" s="10"/>
    </row>
    <row r="17" spans="2:8" ht="13.5" thickBot="1">
      <c r="B17" s="160"/>
      <c r="C17" s="160"/>
      <c r="D17" s="160"/>
      <c r="E17" s="160"/>
      <c r="F17" s="160"/>
      <c r="G17" s="160"/>
      <c r="H17" s="10"/>
    </row>
    <row r="18" spans="1:8" ht="12.75">
      <c r="A18" s="396" t="s">
        <v>572</v>
      </c>
      <c r="B18" s="397"/>
      <c r="C18" s="397"/>
      <c r="D18" s="397"/>
      <c r="E18" s="397"/>
      <c r="F18" s="397"/>
      <c r="G18" s="398"/>
      <c r="H18" s="10"/>
    </row>
    <row r="19" spans="1:8" ht="13.5" thickBot="1">
      <c r="A19" s="576" t="s">
        <v>573</v>
      </c>
      <c r="B19" s="577"/>
      <c r="C19" s="577"/>
      <c r="D19" s="577"/>
      <c r="E19" s="578"/>
      <c r="F19" s="179">
        <v>2</v>
      </c>
      <c r="G19" s="184" t="s">
        <v>228</v>
      </c>
      <c r="H19" s="10"/>
    </row>
    <row r="20" spans="1:8" ht="13.5" thickBot="1">
      <c r="A20" s="286"/>
      <c r="B20" s="160"/>
      <c r="C20" s="160"/>
      <c r="D20" s="160"/>
      <c r="E20" s="160"/>
      <c r="F20" s="160"/>
      <c r="G20" s="160"/>
      <c r="H20" s="10"/>
    </row>
    <row r="21" spans="1:7" ht="27" customHeight="1">
      <c r="A21" s="396" t="s">
        <v>564</v>
      </c>
      <c r="B21" s="397"/>
      <c r="C21" s="397"/>
      <c r="D21" s="397"/>
      <c r="E21" s="397"/>
      <c r="F21" s="397"/>
      <c r="G21" s="398"/>
    </row>
    <row r="22" spans="1:8" ht="12.75">
      <c r="A22" s="170"/>
      <c r="B22" s="171" t="s">
        <v>148</v>
      </c>
      <c r="C22" s="49" t="s">
        <v>262</v>
      </c>
      <c r="D22" s="49" t="s">
        <v>261</v>
      </c>
      <c r="E22" s="172" t="s">
        <v>244</v>
      </c>
      <c r="F22" s="172" t="s">
        <v>263</v>
      </c>
      <c r="G22" s="173"/>
      <c r="H22" s="10"/>
    </row>
    <row r="23" spans="1:8" ht="12.75">
      <c r="A23" s="174" t="s">
        <v>401</v>
      </c>
      <c r="B23" s="175">
        <v>1</v>
      </c>
      <c r="C23" s="175">
        <v>3.85</v>
      </c>
      <c r="D23" s="175">
        <v>2</v>
      </c>
      <c r="E23" s="175">
        <v>0.1</v>
      </c>
      <c r="F23" s="175">
        <f>B23*C23*D23*E23</f>
        <v>0.77</v>
      </c>
      <c r="G23" s="176" t="s">
        <v>9</v>
      </c>
      <c r="H23" s="10"/>
    </row>
    <row r="24" spans="1:7" ht="12.75">
      <c r="A24" s="174" t="s">
        <v>402</v>
      </c>
      <c r="B24" s="175">
        <v>4</v>
      </c>
      <c r="C24" s="177">
        <v>0.25</v>
      </c>
      <c r="D24" s="177">
        <v>0.25</v>
      </c>
      <c r="E24" s="175">
        <v>5</v>
      </c>
      <c r="F24" s="175">
        <f>B24*C24*D24*E24</f>
        <v>1.25</v>
      </c>
      <c r="G24" s="176" t="s">
        <v>9</v>
      </c>
    </row>
    <row r="25" spans="1:7" ht="12.75">
      <c r="A25" s="170" t="s">
        <v>403</v>
      </c>
      <c r="B25" s="175">
        <v>4</v>
      </c>
      <c r="C25" s="175">
        <v>1</v>
      </c>
      <c r="D25" s="175">
        <v>1</v>
      </c>
      <c r="E25" s="175">
        <v>0.6</v>
      </c>
      <c r="F25" s="175">
        <f>B25*C25*D25*E25</f>
        <v>2.4</v>
      </c>
      <c r="G25" s="176" t="s">
        <v>9</v>
      </c>
    </row>
    <row r="26" spans="1:7" ht="12.75">
      <c r="A26" s="170"/>
      <c r="B26" s="408" t="s">
        <v>220</v>
      </c>
      <c r="C26" s="409"/>
      <c r="D26" s="410"/>
      <c r="E26" s="172" t="s">
        <v>244</v>
      </c>
      <c r="F26" s="175"/>
      <c r="G26" s="176"/>
    </row>
    <row r="27" spans="1:7" ht="12.75">
      <c r="A27" s="174" t="s">
        <v>404</v>
      </c>
      <c r="B27" s="411">
        <v>88.25</v>
      </c>
      <c r="C27" s="412"/>
      <c r="D27" s="413"/>
      <c r="E27" s="178">
        <v>0.1</v>
      </c>
      <c r="F27" s="175">
        <f>B27*E27</f>
        <v>8.825000000000001</v>
      </c>
      <c r="G27" s="176" t="s">
        <v>9</v>
      </c>
    </row>
    <row r="28" spans="1:7" ht="13.5" thickBot="1">
      <c r="A28" s="399" t="s">
        <v>405</v>
      </c>
      <c r="B28" s="400"/>
      <c r="C28" s="400"/>
      <c r="D28" s="400"/>
      <c r="E28" s="401"/>
      <c r="F28" s="179">
        <f>SUM(F23:F27)</f>
        <v>13.245000000000001</v>
      </c>
      <c r="G28" s="180" t="s">
        <v>9</v>
      </c>
    </row>
    <row r="29" ht="13.5" thickBot="1"/>
    <row r="30" spans="1:7" ht="12.75">
      <c r="A30" s="396" t="s">
        <v>638</v>
      </c>
      <c r="B30" s="397"/>
      <c r="C30" s="397"/>
      <c r="D30" s="397"/>
      <c r="E30" s="397"/>
      <c r="F30" s="397"/>
      <c r="G30" s="398"/>
    </row>
    <row r="31" spans="1:7" ht="12.75">
      <c r="A31" s="170"/>
      <c r="B31" s="171" t="s">
        <v>148</v>
      </c>
      <c r="C31" s="49" t="s">
        <v>262</v>
      </c>
      <c r="D31" s="49" t="s">
        <v>244</v>
      </c>
      <c r="E31" s="172" t="s">
        <v>543</v>
      </c>
      <c r="F31" s="172" t="s">
        <v>263</v>
      </c>
      <c r="G31" s="173"/>
    </row>
    <row r="32" spans="1:7" ht="12.75">
      <c r="A32" s="174" t="s">
        <v>639</v>
      </c>
      <c r="B32" s="175">
        <v>1</v>
      </c>
      <c r="C32" s="175">
        <v>0.8</v>
      </c>
      <c r="D32" s="175">
        <v>2.1</v>
      </c>
      <c r="E32" s="175">
        <v>0.15</v>
      </c>
      <c r="F32" s="175">
        <f>B32*C32*D32*E32</f>
        <v>0.252</v>
      </c>
      <c r="G32" s="176" t="s">
        <v>9</v>
      </c>
    </row>
    <row r="33" spans="1:7" ht="12.75">
      <c r="A33" s="174" t="s">
        <v>640</v>
      </c>
      <c r="B33" s="175">
        <v>1</v>
      </c>
      <c r="C33" s="175">
        <v>0.8</v>
      </c>
      <c r="D33" s="175">
        <v>2.1</v>
      </c>
      <c r="E33" s="175">
        <v>0.15</v>
      </c>
      <c r="F33" s="175">
        <f>B33*C33*D33*E33</f>
        <v>0.252</v>
      </c>
      <c r="G33" s="176" t="s">
        <v>9</v>
      </c>
    </row>
    <row r="34" spans="1:7" ht="13.5" thickBot="1">
      <c r="A34" s="399" t="s">
        <v>405</v>
      </c>
      <c r="B34" s="400"/>
      <c r="C34" s="400"/>
      <c r="D34" s="400"/>
      <c r="E34" s="401"/>
      <c r="F34" s="179">
        <f>SUM(F32:F33)</f>
        <v>0.504</v>
      </c>
      <c r="G34" s="180" t="s">
        <v>9</v>
      </c>
    </row>
    <row r="35" ht="13.5" thickBot="1"/>
    <row r="36" spans="1:7" ht="12.75" customHeight="1">
      <c r="A36" s="305" t="s">
        <v>642</v>
      </c>
      <c r="B36" s="306"/>
      <c r="C36" s="306"/>
      <c r="D36" s="306"/>
      <c r="E36" s="306"/>
      <c r="F36" s="307"/>
      <c r="G36"/>
    </row>
    <row r="37" spans="1:6" ht="12.75">
      <c r="A37" s="170"/>
      <c r="B37" s="171" t="s">
        <v>148</v>
      </c>
      <c r="C37" s="49" t="s">
        <v>262</v>
      </c>
      <c r="D37" s="49" t="s">
        <v>244</v>
      </c>
      <c r="E37" s="172" t="s">
        <v>220</v>
      </c>
      <c r="F37" s="173"/>
    </row>
    <row r="38" spans="1:6" ht="12.75">
      <c r="A38" s="174" t="s">
        <v>643</v>
      </c>
      <c r="B38" s="175">
        <v>1</v>
      </c>
      <c r="C38" s="175">
        <v>1.5</v>
      </c>
      <c r="D38" s="175">
        <v>1.2</v>
      </c>
      <c r="E38" s="175">
        <f>B38*C38*D38</f>
        <v>1.7999999999999998</v>
      </c>
      <c r="F38" s="176" t="s">
        <v>15</v>
      </c>
    </row>
    <row r="39" spans="1:6" ht="12.75">
      <c r="A39" s="174" t="s">
        <v>644</v>
      </c>
      <c r="B39" s="175">
        <v>1</v>
      </c>
      <c r="C39" s="175">
        <v>1.5</v>
      </c>
      <c r="D39" s="175">
        <v>1.2</v>
      </c>
      <c r="E39" s="175">
        <f>B39*C39*D39</f>
        <v>1.7999999999999998</v>
      </c>
      <c r="F39" s="176" t="s">
        <v>15</v>
      </c>
    </row>
    <row r="40" spans="1:6" ht="13.5" thickBot="1">
      <c r="A40" s="399" t="s">
        <v>645</v>
      </c>
      <c r="B40" s="400"/>
      <c r="C40" s="400"/>
      <c r="D40" s="401"/>
      <c r="E40" s="179">
        <f>SUM(E38:E39)</f>
        <v>3.5999999999999996</v>
      </c>
      <c r="F40" s="180" t="s">
        <v>15</v>
      </c>
    </row>
    <row r="41" ht="13.5" thickBot="1"/>
    <row r="42" spans="1:7" ht="12.75">
      <c r="A42" s="402" t="s">
        <v>635</v>
      </c>
      <c r="B42" s="403"/>
      <c r="C42" s="403"/>
      <c r="D42" s="403"/>
      <c r="E42" s="403"/>
      <c r="F42" s="403"/>
      <c r="G42" s="404"/>
    </row>
    <row r="43" spans="1:7" ht="12.75">
      <c r="A43" s="170"/>
      <c r="B43" s="171" t="s">
        <v>148</v>
      </c>
      <c r="C43" s="49" t="s">
        <v>262</v>
      </c>
      <c r="D43" s="49" t="s">
        <v>261</v>
      </c>
      <c r="E43" s="172" t="s">
        <v>244</v>
      </c>
      <c r="F43" s="172" t="s">
        <v>263</v>
      </c>
      <c r="G43" s="173"/>
    </row>
    <row r="44" spans="1:7" ht="12.75">
      <c r="A44" s="170" t="s">
        <v>544</v>
      </c>
      <c r="B44" s="175">
        <v>18</v>
      </c>
      <c r="C44" s="175">
        <v>0.8</v>
      </c>
      <c r="D44" s="175">
        <v>0.8</v>
      </c>
      <c r="E44" s="175">
        <v>0.6</v>
      </c>
      <c r="F44" s="175">
        <f>B44*C44*D44*E44</f>
        <v>6.912000000000001</v>
      </c>
      <c r="G44" s="176" t="s">
        <v>9</v>
      </c>
    </row>
    <row r="45" spans="1:7" ht="12.75">
      <c r="A45" s="174" t="s">
        <v>406</v>
      </c>
      <c r="B45" s="451" t="s">
        <v>262</v>
      </c>
      <c r="C45" s="451"/>
      <c r="D45" s="451"/>
      <c r="E45" s="181"/>
      <c r="F45" s="181"/>
      <c r="G45" s="173"/>
    </row>
    <row r="46" spans="1:7" ht="12.75">
      <c r="A46" s="170"/>
      <c r="B46" s="178">
        <v>2.23</v>
      </c>
      <c r="C46" s="178">
        <v>1.18</v>
      </c>
      <c r="D46" s="178">
        <v>0.5</v>
      </c>
      <c r="E46" s="181"/>
      <c r="F46" s="181"/>
      <c r="G46" s="173"/>
    </row>
    <row r="47" spans="1:7" ht="12.75">
      <c r="A47" s="170"/>
      <c r="B47" s="178">
        <v>2.2</v>
      </c>
      <c r="C47" s="178">
        <v>3.55</v>
      </c>
      <c r="D47" s="178">
        <v>0.5</v>
      </c>
      <c r="E47" s="181"/>
      <c r="F47" s="181"/>
      <c r="G47" s="173"/>
    </row>
    <row r="48" spans="1:7" ht="12.75">
      <c r="A48" s="170"/>
      <c r="B48" s="178">
        <v>2.26</v>
      </c>
      <c r="C48" s="178">
        <v>1.95</v>
      </c>
      <c r="D48" s="178">
        <v>3.6</v>
      </c>
      <c r="E48" s="181"/>
      <c r="F48" s="181"/>
      <c r="G48" s="173"/>
    </row>
    <row r="49" spans="1:7" ht="12.75">
      <c r="A49" s="170"/>
      <c r="B49" s="178">
        <v>2.26</v>
      </c>
      <c r="C49" s="178">
        <v>1.95</v>
      </c>
      <c r="D49" s="178">
        <v>1.07</v>
      </c>
      <c r="E49" s="181"/>
      <c r="F49" s="181"/>
      <c r="G49" s="173"/>
    </row>
    <row r="50" spans="1:7" ht="12.75">
      <c r="A50" s="170"/>
      <c r="B50" s="178">
        <v>2.26</v>
      </c>
      <c r="C50" s="178">
        <v>0.72</v>
      </c>
      <c r="D50" s="178">
        <v>1.07</v>
      </c>
      <c r="E50" s="181"/>
      <c r="F50" s="181"/>
      <c r="G50" s="173"/>
    </row>
    <row r="51" spans="1:7" ht="12.75">
      <c r="A51" s="170"/>
      <c r="B51" s="178">
        <v>2.26</v>
      </c>
      <c r="C51" s="178">
        <v>0.72</v>
      </c>
      <c r="D51" s="178">
        <v>0.3</v>
      </c>
      <c r="E51" s="181"/>
      <c r="F51" s="181"/>
      <c r="G51" s="173"/>
    </row>
    <row r="52" spans="1:7" ht="12.75">
      <c r="A52" s="170"/>
      <c r="B52" s="178">
        <v>1.68</v>
      </c>
      <c r="C52" s="178">
        <v>0.5</v>
      </c>
      <c r="D52" s="178">
        <v>0.3</v>
      </c>
      <c r="E52" s="181"/>
      <c r="F52" s="181"/>
      <c r="G52" s="173"/>
    </row>
    <row r="53" spans="1:7" ht="12.75">
      <c r="A53" s="170"/>
      <c r="B53" s="178">
        <v>2.75</v>
      </c>
      <c r="C53" s="178">
        <v>0.5</v>
      </c>
      <c r="D53" s="178">
        <v>0.58</v>
      </c>
      <c r="E53" s="181"/>
      <c r="F53" s="181"/>
      <c r="G53" s="173"/>
    </row>
    <row r="54" spans="1:7" ht="12.75">
      <c r="A54" s="170"/>
      <c r="B54" s="178">
        <v>3.55</v>
      </c>
      <c r="C54" s="178">
        <v>1.83</v>
      </c>
      <c r="D54" s="178">
        <v>0.58</v>
      </c>
      <c r="E54" s="181"/>
      <c r="F54" s="181"/>
      <c r="G54" s="173"/>
    </row>
    <row r="55" spans="1:7" ht="12.75">
      <c r="A55" s="170"/>
      <c r="B55" s="178">
        <v>1.68</v>
      </c>
      <c r="C55" s="178">
        <v>1.54</v>
      </c>
      <c r="D55" s="178">
        <v>0.75</v>
      </c>
      <c r="E55" s="177" t="s">
        <v>244</v>
      </c>
      <c r="F55" s="177" t="s">
        <v>261</v>
      </c>
      <c r="G55" s="182" t="s">
        <v>263</v>
      </c>
    </row>
    <row r="56" spans="1:7" ht="12.75">
      <c r="A56" s="170" t="s">
        <v>407</v>
      </c>
      <c r="B56" s="495">
        <f>SUM(B46:D55)</f>
        <v>46.819999999999986</v>
      </c>
      <c r="C56" s="495"/>
      <c r="D56" s="495"/>
      <c r="E56" s="175">
        <v>0.2</v>
      </c>
      <c r="F56" s="175">
        <v>0.3</v>
      </c>
      <c r="G56" s="176">
        <f>B56*E56*F56</f>
        <v>2.8091999999999993</v>
      </c>
    </row>
    <row r="57" spans="1:7" ht="12.75">
      <c r="A57" s="170"/>
      <c r="B57" s="451" t="s">
        <v>11</v>
      </c>
      <c r="C57" s="451"/>
      <c r="D57" s="451"/>
      <c r="E57" s="177" t="s">
        <v>11</v>
      </c>
      <c r="F57" s="177" t="s">
        <v>11</v>
      </c>
      <c r="G57" s="182" t="s">
        <v>9</v>
      </c>
    </row>
    <row r="58" spans="1:7" ht="12.75">
      <c r="A58" s="189"/>
      <c r="B58" s="296"/>
      <c r="C58" s="296"/>
      <c r="D58" s="296"/>
      <c r="E58" s="296"/>
      <c r="F58" s="296"/>
      <c r="G58" s="297"/>
    </row>
    <row r="59" spans="1:7" ht="12.75">
      <c r="A59" s="170" t="s">
        <v>550</v>
      </c>
      <c r="B59" s="177" t="s">
        <v>545</v>
      </c>
      <c r="C59" s="177" t="s">
        <v>261</v>
      </c>
      <c r="D59" s="177" t="s">
        <v>244</v>
      </c>
      <c r="E59" s="177" t="s">
        <v>263</v>
      </c>
      <c r="F59" s="177"/>
      <c r="G59" s="182"/>
    </row>
    <row r="60" spans="1:7" ht="12.75">
      <c r="A60" s="170" t="s">
        <v>546</v>
      </c>
      <c r="B60" s="175">
        <v>50</v>
      </c>
      <c r="C60" s="175">
        <v>0.4</v>
      </c>
      <c r="D60" s="175">
        <v>0.5</v>
      </c>
      <c r="E60" s="175">
        <f>B60*C60*D60</f>
        <v>10</v>
      </c>
      <c r="F60" s="177" t="s">
        <v>9</v>
      </c>
      <c r="G60" s="182"/>
    </row>
    <row r="61" spans="1:7" ht="12.75">
      <c r="A61" s="170" t="s">
        <v>547</v>
      </c>
      <c r="B61" s="175">
        <v>8</v>
      </c>
      <c r="C61" s="175">
        <v>0.4</v>
      </c>
      <c r="D61" s="175">
        <v>0.3</v>
      </c>
      <c r="E61" s="175">
        <f>B61*C61*D61</f>
        <v>0.96</v>
      </c>
      <c r="F61" s="177" t="s">
        <v>9</v>
      </c>
      <c r="G61" s="182"/>
    </row>
    <row r="62" spans="1:7" ht="12.75">
      <c r="A62" s="414" t="s">
        <v>214</v>
      </c>
      <c r="B62" s="415"/>
      <c r="C62" s="415"/>
      <c r="D62" s="416"/>
      <c r="E62" s="175">
        <f>E60+E61</f>
        <v>10.96</v>
      </c>
      <c r="F62" s="177" t="s">
        <v>9</v>
      </c>
      <c r="G62" s="182"/>
    </row>
    <row r="63" spans="1:7" ht="12.75">
      <c r="A63" s="414"/>
      <c r="B63" s="415"/>
      <c r="C63" s="415"/>
      <c r="D63" s="415"/>
      <c r="E63" s="415"/>
      <c r="F63" s="415"/>
      <c r="G63" s="470"/>
    </row>
    <row r="64" spans="1:7" ht="13.5" thickBot="1">
      <c r="A64" s="399" t="s">
        <v>408</v>
      </c>
      <c r="B64" s="400"/>
      <c r="C64" s="400"/>
      <c r="D64" s="400"/>
      <c r="E64" s="401"/>
      <c r="F64" s="179">
        <f>F44+G56+E62</f>
        <v>20.6812</v>
      </c>
      <c r="G64" s="184" t="s">
        <v>9</v>
      </c>
    </row>
    <row r="65" ht="13.5" thickBot="1"/>
    <row r="66" spans="1:6" ht="12.75">
      <c r="A66" s="402" t="s">
        <v>636</v>
      </c>
      <c r="B66" s="403"/>
      <c r="C66" s="403"/>
      <c r="D66" s="403"/>
      <c r="E66" s="403"/>
      <c r="F66" s="404"/>
    </row>
    <row r="67" spans="1:6" ht="12.75">
      <c r="A67" s="170" t="s">
        <v>548</v>
      </c>
      <c r="B67" s="175">
        <v>2.5</v>
      </c>
      <c r="C67" s="175">
        <v>2.5</v>
      </c>
      <c r="D67" s="175">
        <v>2.5</v>
      </c>
      <c r="E67" s="175">
        <f>B67*C67*D67</f>
        <v>15.625</v>
      </c>
      <c r="F67" s="182" t="s">
        <v>9</v>
      </c>
    </row>
    <row r="68" spans="1:6" ht="12.75">
      <c r="A68" s="170" t="s">
        <v>549</v>
      </c>
      <c r="B68" s="175">
        <v>1.5</v>
      </c>
      <c r="C68" s="175">
        <v>1.5</v>
      </c>
      <c r="D68" s="175">
        <v>1.7</v>
      </c>
      <c r="E68" s="175">
        <f>B68*C68*D68</f>
        <v>3.8249999999999997</v>
      </c>
      <c r="F68" s="182" t="s">
        <v>9</v>
      </c>
    </row>
    <row r="69" spans="1:6" ht="13.5" thickBot="1">
      <c r="A69" s="603" t="s">
        <v>408</v>
      </c>
      <c r="B69" s="604"/>
      <c r="C69" s="604"/>
      <c r="D69" s="604"/>
      <c r="E69" s="179">
        <f>SUM(E67:E68)</f>
        <v>19.45</v>
      </c>
      <c r="F69" s="184" t="s">
        <v>9</v>
      </c>
    </row>
    <row r="70" ht="13.5" thickBot="1"/>
    <row r="71" spans="1:7" ht="12.75">
      <c r="A71" s="402" t="s">
        <v>637</v>
      </c>
      <c r="B71" s="403"/>
      <c r="C71" s="403"/>
      <c r="D71" s="403"/>
      <c r="E71" s="403"/>
      <c r="F71" s="403"/>
      <c r="G71" s="404"/>
    </row>
    <row r="72" spans="1:7" ht="12.75">
      <c r="A72" s="170"/>
      <c r="B72" s="171" t="s">
        <v>148</v>
      </c>
      <c r="C72" s="49" t="s">
        <v>262</v>
      </c>
      <c r="D72" s="49" t="s">
        <v>261</v>
      </c>
      <c r="E72" s="172" t="s">
        <v>244</v>
      </c>
      <c r="F72" s="172" t="s">
        <v>263</v>
      </c>
      <c r="G72" s="173"/>
    </row>
    <row r="73" spans="1:7" ht="12.75">
      <c r="A73" s="170" t="s">
        <v>544</v>
      </c>
      <c r="B73" s="175">
        <v>18</v>
      </c>
      <c r="C73" s="175">
        <v>0.2</v>
      </c>
      <c r="D73" s="175">
        <v>0.2</v>
      </c>
      <c r="E73" s="175">
        <v>0.6</v>
      </c>
      <c r="F73" s="175">
        <f>B73*C73*D73*E73</f>
        <v>0.43200000000000005</v>
      </c>
      <c r="G73" s="176" t="s">
        <v>9</v>
      </c>
    </row>
    <row r="74" spans="1:7" ht="12.75">
      <c r="A74" s="414"/>
      <c r="B74" s="415"/>
      <c r="C74" s="415"/>
      <c r="D74" s="415"/>
      <c r="E74" s="415"/>
      <c r="F74" s="415"/>
      <c r="G74" s="470"/>
    </row>
    <row r="75" spans="1:7" ht="12.75">
      <c r="A75" s="174" t="s">
        <v>406</v>
      </c>
      <c r="B75" s="451" t="s">
        <v>262</v>
      </c>
      <c r="C75" s="451"/>
      <c r="D75" s="451"/>
      <c r="E75" s="181"/>
      <c r="F75" s="181"/>
      <c r="G75" s="173"/>
    </row>
    <row r="76" spans="1:7" ht="12.75">
      <c r="A76" s="170"/>
      <c r="B76" s="178">
        <v>2.23</v>
      </c>
      <c r="C76" s="178">
        <v>1.18</v>
      </c>
      <c r="D76" s="178">
        <v>0.5</v>
      </c>
      <c r="E76" s="181"/>
      <c r="F76" s="181"/>
      <c r="G76" s="173"/>
    </row>
    <row r="77" spans="1:7" ht="12.75">
      <c r="A77" s="170"/>
      <c r="B77" s="178">
        <v>2.2</v>
      </c>
      <c r="C77" s="178">
        <v>3.55</v>
      </c>
      <c r="D77" s="178">
        <v>0.5</v>
      </c>
      <c r="E77" s="181"/>
      <c r="F77" s="181"/>
      <c r="G77" s="173"/>
    </row>
    <row r="78" spans="1:7" ht="12.75">
      <c r="A78" s="170"/>
      <c r="B78" s="178">
        <v>2.26</v>
      </c>
      <c r="C78" s="178">
        <v>1.95</v>
      </c>
      <c r="D78" s="178">
        <v>3.6</v>
      </c>
      <c r="E78" s="181"/>
      <c r="F78" s="181"/>
      <c r="G78" s="173"/>
    </row>
    <row r="79" spans="1:7" ht="12.75">
      <c r="A79" s="170"/>
      <c r="B79" s="178">
        <v>2.26</v>
      </c>
      <c r="C79" s="178">
        <v>1.95</v>
      </c>
      <c r="D79" s="178">
        <v>1.07</v>
      </c>
      <c r="E79" s="181"/>
      <c r="F79" s="181"/>
      <c r="G79" s="173"/>
    </row>
    <row r="80" spans="1:7" ht="12.75">
      <c r="A80" s="170"/>
      <c r="B80" s="178">
        <v>2.26</v>
      </c>
      <c r="C80" s="178">
        <v>0.72</v>
      </c>
      <c r="D80" s="178">
        <v>1.07</v>
      </c>
      <c r="E80" s="181"/>
      <c r="F80" s="181"/>
      <c r="G80" s="173"/>
    </row>
    <row r="81" spans="1:7" ht="12.75">
      <c r="A81" s="170"/>
      <c r="B81" s="178">
        <v>2.26</v>
      </c>
      <c r="C81" s="178">
        <v>0.72</v>
      </c>
      <c r="D81" s="178">
        <v>0.3</v>
      </c>
      <c r="E81" s="181"/>
      <c r="F81" s="181"/>
      <c r="G81" s="173"/>
    </row>
    <row r="82" spans="1:7" ht="12.75">
      <c r="A82" s="170"/>
      <c r="B82" s="178">
        <v>1.68</v>
      </c>
      <c r="C82" s="178">
        <v>0.5</v>
      </c>
      <c r="D82" s="178">
        <v>0.3</v>
      </c>
      <c r="E82" s="181"/>
      <c r="F82" s="181"/>
      <c r="G82" s="173"/>
    </row>
    <row r="83" spans="1:7" ht="12.75">
      <c r="A83" s="170"/>
      <c r="B83" s="178">
        <v>2.75</v>
      </c>
      <c r="C83" s="178">
        <v>0.5</v>
      </c>
      <c r="D83" s="178">
        <v>0.58</v>
      </c>
      <c r="E83" s="181"/>
      <c r="F83" s="181"/>
      <c r="G83" s="173"/>
    </row>
    <row r="84" spans="1:7" ht="12.75">
      <c r="A84" s="170"/>
      <c r="B84" s="178">
        <v>3.55</v>
      </c>
      <c r="C84" s="178">
        <v>1.83</v>
      </c>
      <c r="D84" s="178">
        <v>0.58</v>
      </c>
      <c r="E84" s="181"/>
      <c r="F84" s="181"/>
      <c r="G84" s="173"/>
    </row>
    <row r="85" spans="1:7" ht="12.75">
      <c r="A85" s="170"/>
      <c r="B85" s="178">
        <v>1.68</v>
      </c>
      <c r="C85" s="178">
        <v>1.54</v>
      </c>
      <c r="D85" s="178">
        <v>0.75</v>
      </c>
      <c r="E85" s="177" t="s">
        <v>244</v>
      </c>
      <c r="F85" s="177" t="s">
        <v>261</v>
      </c>
      <c r="G85" s="182" t="s">
        <v>263</v>
      </c>
    </row>
    <row r="86" spans="1:7" ht="12.75">
      <c r="A86" s="170" t="s">
        <v>407</v>
      </c>
      <c r="B86" s="495">
        <f>SUM(B76:D85)</f>
        <v>46.819999999999986</v>
      </c>
      <c r="C86" s="495"/>
      <c r="D86" s="495"/>
      <c r="E86" s="175">
        <v>0.2</v>
      </c>
      <c r="F86" s="175">
        <v>0.15</v>
      </c>
      <c r="G86" s="176">
        <f>B86*E86*F86</f>
        <v>1.4045999999999996</v>
      </c>
    </row>
    <row r="87" spans="1:7" ht="12.75">
      <c r="A87" s="170"/>
      <c r="B87" s="451" t="s">
        <v>11</v>
      </c>
      <c r="C87" s="451"/>
      <c r="D87" s="451"/>
      <c r="E87" s="177" t="s">
        <v>11</v>
      </c>
      <c r="F87" s="177" t="s">
        <v>11</v>
      </c>
      <c r="G87" s="182" t="s">
        <v>9</v>
      </c>
    </row>
    <row r="88" spans="1:7" ht="12.75">
      <c r="A88" s="414"/>
      <c r="B88" s="415"/>
      <c r="C88" s="415"/>
      <c r="D88" s="415"/>
      <c r="E88" s="415"/>
      <c r="F88" s="415"/>
      <c r="G88" s="470"/>
    </row>
    <row r="89" spans="1:7" ht="12.75">
      <c r="A89" s="298" t="s">
        <v>551</v>
      </c>
      <c r="B89" s="177" t="s">
        <v>545</v>
      </c>
      <c r="C89" s="177" t="s">
        <v>261</v>
      </c>
      <c r="D89" s="177" t="s">
        <v>244</v>
      </c>
      <c r="E89" s="177" t="s">
        <v>263</v>
      </c>
      <c r="F89" s="177"/>
      <c r="G89" s="297"/>
    </row>
    <row r="90" spans="1:7" ht="12.75">
      <c r="A90" s="170" t="s">
        <v>546</v>
      </c>
      <c r="B90" s="175">
        <v>50</v>
      </c>
      <c r="C90" s="175">
        <v>0.4</v>
      </c>
      <c r="D90" s="175">
        <v>0.5</v>
      </c>
      <c r="E90" s="175">
        <f>B90*C90*D90</f>
        <v>10</v>
      </c>
      <c r="F90" s="177" t="s">
        <v>9</v>
      </c>
      <c r="G90" s="297"/>
    </row>
    <row r="91" spans="1:7" ht="12.75">
      <c r="A91" s="170" t="s">
        <v>547</v>
      </c>
      <c r="B91" s="175">
        <v>8</v>
      </c>
      <c r="C91" s="175">
        <v>0.4</v>
      </c>
      <c r="D91" s="175">
        <v>0.3</v>
      </c>
      <c r="E91" s="175">
        <f>B91*C91*D91</f>
        <v>0.96</v>
      </c>
      <c r="F91" s="177" t="s">
        <v>9</v>
      </c>
      <c r="G91" s="297"/>
    </row>
    <row r="92" spans="1:7" ht="12.75">
      <c r="A92" s="414" t="s">
        <v>214</v>
      </c>
      <c r="B92" s="415"/>
      <c r="C92" s="415"/>
      <c r="D92" s="416"/>
      <c r="E92" s="175">
        <f>E90+E91</f>
        <v>10.96</v>
      </c>
      <c r="F92" s="177" t="s">
        <v>9</v>
      </c>
      <c r="G92" s="297"/>
    </row>
    <row r="93" spans="1:7" ht="12.75">
      <c r="A93" s="295"/>
      <c r="B93" s="296"/>
      <c r="C93" s="296"/>
      <c r="D93" s="296"/>
      <c r="E93" s="296"/>
      <c r="F93" s="296"/>
      <c r="G93" s="297"/>
    </row>
    <row r="94" spans="1:7" ht="23.25" customHeight="1">
      <c r="A94" s="181" t="s">
        <v>552</v>
      </c>
      <c r="B94" s="596" t="s">
        <v>554</v>
      </c>
      <c r="C94" s="597"/>
      <c r="D94" s="175" t="s">
        <v>244</v>
      </c>
      <c r="E94" s="177" t="s">
        <v>263</v>
      </c>
      <c r="F94" s="177"/>
      <c r="G94" s="297"/>
    </row>
    <row r="95" spans="1:7" ht="25.5">
      <c r="A95" s="303" t="s">
        <v>553</v>
      </c>
      <c r="B95" s="417">
        <v>4.48</v>
      </c>
      <c r="C95" s="418"/>
      <c r="D95" s="171">
        <v>2.5</v>
      </c>
      <c r="E95" s="171">
        <f>B95*D95</f>
        <v>11.200000000000001</v>
      </c>
      <c r="F95" s="49" t="s">
        <v>9</v>
      </c>
      <c r="G95" s="299"/>
    </row>
    <row r="96" spans="1:7" ht="25.5">
      <c r="A96" s="303" t="s">
        <v>555</v>
      </c>
      <c r="B96" s="419">
        <v>1.47</v>
      </c>
      <c r="C96" s="420"/>
      <c r="D96" s="171">
        <v>1.7</v>
      </c>
      <c r="E96" s="171">
        <f>B96*D96</f>
        <v>2.499</v>
      </c>
      <c r="F96" s="49" t="s">
        <v>9</v>
      </c>
      <c r="G96" s="297"/>
    </row>
    <row r="97" spans="1:7" ht="12.75">
      <c r="A97" s="414" t="s">
        <v>214</v>
      </c>
      <c r="B97" s="415"/>
      <c r="C97" s="415"/>
      <c r="D97" s="416"/>
      <c r="E97" s="304">
        <f>SUM(E95:E96)</f>
        <v>13.699000000000002</v>
      </c>
      <c r="F97" s="49" t="s">
        <v>9</v>
      </c>
      <c r="G97" s="297"/>
    </row>
    <row r="98" spans="1:7" ht="12.75">
      <c r="A98" s="295"/>
      <c r="B98" s="296"/>
      <c r="C98" s="296"/>
      <c r="D98" s="296"/>
      <c r="E98" s="296"/>
      <c r="F98" s="296"/>
      <c r="G98" s="297"/>
    </row>
    <row r="99" spans="1:7" ht="12.75">
      <c r="A99" s="170"/>
      <c r="B99" s="177" t="s">
        <v>220</v>
      </c>
      <c r="C99" s="177" t="s">
        <v>244</v>
      </c>
      <c r="D99" s="177"/>
      <c r="E99" s="177"/>
      <c r="F99" s="177"/>
      <c r="G99" s="182"/>
    </row>
    <row r="100" spans="1:7" ht="12.75">
      <c r="A100" s="170" t="s">
        <v>410</v>
      </c>
      <c r="B100" s="175">
        <v>72.5</v>
      </c>
      <c r="C100" s="177">
        <v>0.05</v>
      </c>
      <c r="D100" s="175">
        <f>B100*C100</f>
        <v>3.625</v>
      </c>
      <c r="E100" s="177" t="s">
        <v>9</v>
      </c>
      <c r="F100" s="177"/>
      <c r="G100" s="182"/>
    </row>
    <row r="101" spans="1:7" ht="13.5" thickBot="1">
      <c r="A101" s="399" t="s">
        <v>409</v>
      </c>
      <c r="B101" s="400"/>
      <c r="C101" s="400"/>
      <c r="D101" s="400"/>
      <c r="E101" s="401"/>
      <c r="F101" s="179">
        <f>F73+G86+E92+E97+D100</f>
        <v>30.120600000000003</v>
      </c>
      <c r="G101" s="184" t="s">
        <v>9</v>
      </c>
    </row>
    <row r="102" spans="1:7" ht="12.75">
      <c r="A102" s="10"/>
      <c r="B102" s="10"/>
      <c r="C102" s="160"/>
      <c r="D102" s="160"/>
      <c r="E102" s="160"/>
      <c r="F102" s="203"/>
      <c r="G102" s="160"/>
    </row>
    <row r="103" ht="13.5" thickBot="1">
      <c r="A103" s="287" t="s">
        <v>177</v>
      </c>
    </row>
    <row r="104" spans="1:8" ht="25.5" customHeight="1">
      <c r="A104" s="396" t="s">
        <v>574</v>
      </c>
      <c r="B104" s="397"/>
      <c r="C104" s="397"/>
      <c r="D104" s="397"/>
      <c r="E104" s="398"/>
      <c r="F104" s="204"/>
      <c r="G104" s="204"/>
      <c r="H104" s="204"/>
    </row>
    <row r="105" spans="1:8" ht="25.5">
      <c r="A105" s="226" t="s">
        <v>219</v>
      </c>
      <c r="B105" s="172" t="s">
        <v>334</v>
      </c>
      <c r="C105" s="172" t="s">
        <v>262</v>
      </c>
      <c r="D105" s="172" t="s">
        <v>273</v>
      </c>
      <c r="E105" s="194" t="s">
        <v>416</v>
      </c>
      <c r="F105" s="214"/>
      <c r="G105" s="214"/>
      <c r="H105" s="214"/>
    </row>
    <row r="106" spans="1:8" ht="12.75">
      <c r="A106" s="301" t="s">
        <v>256</v>
      </c>
      <c r="B106" s="175">
        <v>14</v>
      </c>
      <c r="C106" s="175">
        <v>4.5</v>
      </c>
      <c r="D106" s="175">
        <f>B106*C106</f>
        <v>63</v>
      </c>
      <c r="E106" s="182" t="s">
        <v>11</v>
      </c>
      <c r="F106" s="160"/>
      <c r="G106" s="160"/>
      <c r="H106" s="160"/>
    </row>
    <row r="107" spans="1:8" ht="12.75">
      <c r="A107" s="301" t="s">
        <v>260</v>
      </c>
      <c r="B107" s="175">
        <v>4</v>
      </c>
      <c r="C107" s="175">
        <v>4.5</v>
      </c>
      <c r="D107" s="175">
        <f>B107*C107</f>
        <v>18</v>
      </c>
      <c r="E107" s="182" t="s">
        <v>11</v>
      </c>
      <c r="F107" s="160"/>
      <c r="G107" s="160"/>
      <c r="H107" s="160"/>
    </row>
    <row r="108" spans="1:8" ht="13.5" thickBot="1">
      <c r="A108" s="399" t="s">
        <v>214</v>
      </c>
      <c r="B108" s="400"/>
      <c r="C108" s="401"/>
      <c r="D108" s="179">
        <f>SUM(D106:D107)</f>
        <v>81</v>
      </c>
      <c r="E108" s="184" t="s">
        <v>11</v>
      </c>
      <c r="F108" s="160"/>
      <c r="G108" s="160"/>
      <c r="H108" s="160"/>
    </row>
    <row r="109" ht="13.5" thickBot="1">
      <c r="A109" s="287"/>
    </row>
    <row r="110" spans="1:8" ht="12.75">
      <c r="A110" s="605" t="s">
        <v>583</v>
      </c>
      <c r="B110" s="606"/>
      <c r="C110" s="606"/>
      <c r="D110" s="606"/>
      <c r="E110" s="606"/>
      <c r="F110" s="606"/>
      <c r="G110" s="606"/>
      <c r="H110" s="607"/>
    </row>
    <row r="111" spans="1:8" ht="25.5">
      <c r="A111" s="226" t="s">
        <v>219</v>
      </c>
      <c r="B111" s="172" t="s">
        <v>266</v>
      </c>
      <c r="C111" s="172" t="s">
        <v>585</v>
      </c>
      <c r="D111" s="172" t="s">
        <v>273</v>
      </c>
      <c r="E111" s="449" t="s">
        <v>590</v>
      </c>
      <c r="F111" s="449" t="s">
        <v>591</v>
      </c>
      <c r="G111" s="449" t="s">
        <v>589</v>
      </c>
      <c r="H111" s="611" t="s">
        <v>592</v>
      </c>
    </row>
    <row r="112" spans="1:8" ht="12.75">
      <c r="A112" s="301" t="s">
        <v>256</v>
      </c>
      <c r="B112" s="175">
        <v>14</v>
      </c>
      <c r="C112" s="175">
        <v>4.5</v>
      </c>
      <c r="D112" s="175">
        <f>B112*C112</f>
        <v>63</v>
      </c>
      <c r="E112" s="449"/>
      <c r="F112" s="449"/>
      <c r="G112" s="449"/>
      <c r="H112" s="611"/>
    </row>
    <row r="113" spans="1:8" ht="12.75">
      <c r="A113" s="301" t="s">
        <v>260</v>
      </c>
      <c r="B113" s="175">
        <v>4</v>
      </c>
      <c r="C113" s="175">
        <v>4.5</v>
      </c>
      <c r="D113" s="175">
        <f>B113*C113</f>
        <v>18</v>
      </c>
      <c r="E113" s="449"/>
      <c r="F113" s="449"/>
      <c r="G113" s="449"/>
      <c r="H113" s="611"/>
    </row>
    <row r="114" spans="1:8" ht="12.75">
      <c r="A114" s="272"/>
      <c r="B114" s="308"/>
      <c r="C114" s="308"/>
      <c r="D114" s="175">
        <f>SUM(D112:D113)</f>
        <v>81</v>
      </c>
      <c r="E114" s="175">
        <v>0.15</v>
      </c>
      <c r="F114" s="175">
        <f>D114/E114</f>
        <v>540</v>
      </c>
      <c r="G114" s="175">
        <v>1.1</v>
      </c>
      <c r="H114" s="176">
        <f>F114*G114</f>
        <v>594</v>
      </c>
    </row>
    <row r="115" spans="1:8" ht="12.75">
      <c r="A115" s="272"/>
      <c r="B115" s="308"/>
      <c r="C115" s="308"/>
      <c r="D115" s="308"/>
      <c r="E115" s="175"/>
      <c r="F115" s="188"/>
      <c r="G115" s="188"/>
      <c r="H115" s="176" t="s">
        <v>11</v>
      </c>
    </row>
    <row r="116" spans="1:8" ht="25.5">
      <c r="A116" s="272"/>
      <c r="B116" s="308"/>
      <c r="C116" s="308"/>
      <c r="D116" s="308"/>
      <c r="E116" s="175"/>
      <c r="F116" s="181"/>
      <c r="G116" s="186" t="s">
        <v>593</v>
      </c>
      <c r="H116" s="310">
        <v>0.154</v>
      </c>
    </row>
    <row r="117" spans="1:8" ht="12.75">
      <c r="A117" s="612" t="s">
        <v>309</v>
      </c>
      <c r="B117" s="613"/>
      <c r="C117" s="613"/>
      <c r="D117" s="613"/>
      <c r="E117" s="613"/>
      <c r="F117" s="613"/>
      <c r="G117" s="613"/>
      <c r="H117" s="176">
        <f>H114*H116</f>
        <v>91.476</v>
      </c>
    </row>
    <row r="118" spans="1:8" ht="13.5" thickBot="1">
      <c r="A118" s="614"/>
      <c r="B118" s="615"/>
      <c r="C118" s="615"/>
      <c r="D118" s="615"/>
      <c r="E118" s="615"/>
      <c r="F118" s="615"/>
      <c r="G118" s="615"/>
      <c r="H118" s="184" t="s">
        <v>37</v>
      </c>
    </row>
    <row r="119" spans="1:7" ht="13.5" thickBot="1">
      <c r="A119" s="160"/>
      <c r="B119" s="160"/>
      <c r="C119" s="160"/>
      <c r="D119" s="203"/>
      <c r="E119" s="203"/>
      <c r="F119" s="10"/>
      <c r="G119" s="10"/>
    </row>
    <row r="120" spans="1:7" ht="12.75">
      <c r="A120" s="600" t="s">
        <v>588</v>
      </c>
      <c r="B120" s="601"/>
      <c r="C120" s="601"/>
      <c r="D120" s="601"/>
      <c r="E120" s="601"/>
      <c r="F120" s="601"/>
      <c r="G120" s="602"/>
    </row>
    <row r="121" spans="1:7" ht="38.25">
      <c r="A121" s="226" t="s">
        <v>219</v>
      </c>
      <c r="B121" s="172" t="s">
        <v>266</v>
      </c>
      <c r="C121" s="172" t="s">
        <v>584</v>
      </c>
      <c r="D121" s="172" t="s">
        <v>585</v>
      </c>
      <c r="E121" s="172" t="s">
        <v>586</v>
      </c>
      <c r="F121" s="186" t="s">
        <v>279</v>
      </c>
      <c r="G121" s="194" t="s">
        <v>587</v>
      </c>
    </row>
    <row r="122" spans="1:7" ht="12.75">
      <c r="A122" s="301" t="s">
        <v>256</v>
      </c>
      <c r="B122" s="175">
        <v>14</v>
      </c>
      <c r="C122" s="175">
        <v>4</v>
      </c>
      <c r="D122" s="175">
        <v>4.5</v>
      </c>
      <c r="E122" s="175">
        <f>B122*C122*D122</f>
        <v>252</v>
      </c>
      <c r="F122" s="451"/>
      <c r="G122" s="502"/>
    </row>
    <row r="123" spans="1:7" ht="12.75">
      <c r="A123" s="301" t="s">
        <v>260</v>
      </c>
      <c r="B123" s="175">
        <v>4</v>
      </c>
      <c r="C123" s="175">
        <v>4</v>
      </c>
      <c r="D123" s="175">
        <v>4.5</v>
      </c>
      <c r="E123" s="175">
        <f>B123*C123*D123</f>
        <v>72</v>
      </c>
      <c r="F123" s="451"/>
      <c r="G123" s="504"/>
    </row>
    <row r="124" spans="1:7" ht="12.75">
      <c r="A124" s="492"/>
      <c r="B124" s="374"/>
      <c r="C124" s="374"/>
      <c r="D124" s="598"/>
      <c r="E124" s="175">
        <f>SUM(E122:E123)</f>
        <v>324</v>
      </c>
      <c r="F124" s="177">
        <v>0.617</v>
      </c>
      <c r="G124" s="176">
        <f>E124*F124</f>
        <v>199.908</v>
      </c>
    </row>
    <row r="125" spans="1:7" ht="13.5" thickBot="1">
      <c r="A125" s="493"/>
      <c r="B125" s="494"/>
      <c r="C125" s="494"/>
      <c r="D125" s="599"/>
      <c r="E125" s="179" t="s">
        <v>11</v>
      </c>
      <c r="F125" s="309" t="s">
        <v>258</v>
      </c>
      <c r="G125" s="180" t="s">
        <v>37</v>
      </c>
    </row>
    <row r="126" spans="1:7" ht="13.5" thickBot="1">
      <c r="A126" s="160"/>
      <c r="B126" s="160"/>
      <c r="C126" s="160"/>
      <c r="D126" s="203"/>
      <c r="E126" s="203"/>
      <c r="F126" s="10"/>
      <c r="G126" s="10"/>
    </row>
    <row r="127" spans="1:7" ht="27" customHeight="1">
      <c r="A127" s="605" t="s">
        <v>597</v>
      </c>
      <c r="B127" s="606"/>
      <c r="C127" s="606"/>
      <c r="D127" s="606"/>
      <c r="E127" s="606"/>
      <c r="F127" s="606"/>
      <c r="G127" s="607"/>
    </row>
    <row r="128" spans="1:7" ht="25.5">
      <c r="A128" s="226" t="s">
        <v>219</v>
      </c>
      <c r="B128" s="172" t="s">
        <v>594</v>
      </c>
      <c r="C128" s="172" t="s">
        <v>261</v>
      </c>
      <c r="D128" s="172" t="s">
        <v>257</v>
      </c>
      <c r="E128" s="172" t="s">
        <v>244</v>
      </c>
      <c r="F128" s="186" t="s">
        <v>595</v>
      </c>
      <c r="G128" s="194" t="s">
        <v>596</v>
      </c>
    </row>
    <row r="129" spans="1:7" ht="12.75">
      <c r="A129" s="301" t="s">
        <v>256</v>
      </c>
      <c r="B129" s="175">
        <v>14</v>
      </c>
      <c r="C129" s="175">
        <v>0.6</v>
      </c>
      <c r="D129" s="175">
        <v>0.6</v>
      </c>
      <c r="E129" s="175">
        <v>0.6</v>
      </c>
      <c r="F129" s="177">
        <f>(C129+D129+C129+D129)*E129</f>
        <v>1.44</v>
      </c>
      <c r="G129" s="182">
        <f>B129*F129</f>
        <v>20.16</v>
      </c>
    </row>
    <row r="130" spans="1:7" ht="12.75">
      <c r="A130" s="301" t="s">
        <v>260</v>
      </c>
      <c r="B130" s="175">
        <v>4</v>
      </c>
      <c r="C130" s="175">
        <v>0.6</v>
      </c>
      <c r="D130" s="175">
        <v>0.6</v>
      </c>
      <c r="E130" s="175">
        <v>0.6</v>
      </c>
      <c r="F130" s="177">
        <f>(C130+D130+C130+D130)*E130</f>
        <v>1.44</v>
      </c>
      <c r="G130" s="182">
        <f>B130*F130</f>
        <v>5.76</v>
      </c>
    </row>
    <row r="131" spans="1:7" ht="12.75">
      <c r="A131" s="579" t="s">
        <v>267</v>
      </c>
      <c r="B131" s="487"/>
      <c r="C131" s="487"/>
      <c r="D131" s="487"/>
      <c r="E131" s="487"/>
      <c r="F131" s="487"/>
      <c r="G131" s="182">
        <f>SUM(G129:G130)</f>
        <v>25.92</v>
      </c>
    </row>
    <row r="132" spans="1:7" ht="13.5" thickBot="1">
      <c r="A132" s="591"/>
      <c r="B132" s="469"/>
      <c r="C132" s="469"/>
      <c r="D132" s="469"/>
      <c r="E132" s="469"/>
      <c r="F132" s="469"/>
      <c r="G132" s="184" t="s">
        <v>15</v>
      </c>
    </row>
    <row r="133" spans="1:7" ht="13.5" thickBot="1">
      <c r="A133"/>
      <c r="B133"/>
      <c r="C133"/>
      <c r="D133"/>
      <c r="E133"/>
      <c r="F133"/>
      <c r="G133"/>
    </row>
    <row r="134" spans="1:7" ht="12.75">
      <c r="A134" s="608" t="s">
        <v>598</v>
      </c>
      <c r="B134" s="609"/>
      <c r="C134" s="609"/>
      <c r="D134" s="609"/>
      <c r="E134" s="609"/>
      <c r="F134" s="609"/>
      <c r="G134" s="610"/>
    </row>
    <row r="135" spans="1:7" ht="38.25">
      <c r="A135" s="226" t="s">
        <v>219</v>
      </c>
      <c r="B135" s="172" t="s">
        <v>594</v>
      </c>
      <c r="C135" s="172" t="s">
        <v>148</v>
      </c>
      <c r="D135" s="172" t="s">
        <v>257</v>
      </c>
      <c r="E135" s="172" t="s">
        <v>586</v>
      </c>
      <c r="F135" s="186" t="s">
        <v>279</v>
      </c>
      <c r="G135" s="194" t="s">
        <v>587</v>
      </c>
    </row>
    <row r="136" spans="1:7" ht="12.75">
      <c r="A136" s="301" t="s">
        <v>256</v>
      </c>
      <c r="B136" s="175">
        <v>14</v>
      </c>
      <c r="C136" s="175">
        <v>4</v>
      </c>
      <c r="D136" s="175">
        <v>1.9</v>
      </c>
      <c r="E136" s="175">
        <f>B136*C136*D136</f>
        <v>106.39999999999999</v>
      </c>
      <c r="F136" s="451"/>
      <c r="G136" s="452"/>
    </row>
    <row r="137" spans="1:7" ht="12.75">
      <c r="A137" s="301" t="s">
        <v>256</v>
      </c>
      <c r="B137" s="175">
        <v>14</v>
      </c>
      <c r="C137" s="175">
        <v>4</v>
      </c>
      <c r="D137" s="175">
        <v>2.15</v>
      </c>
      <c r="E137" s="175">
        <f>B137*C137*D137</f>
        <v>120.39999999999999</v>
      </c>
      <c r="F137" s="451"/>
      <c r="G137" s="452"/>
    </row>
    <row r="138" spans="1:7" ht="12.75">
      <c r="A138" s="301" t="s">
        <v>260</v>
      </c>
      <c r="B138" s="175">
        <v>4</v>
      </c>
      <c r="C138" s="175">
        <v>4</v>
      </c>
      <c r="D138" s="175">
        <v>1.9</v>
      </c>
      <c r="E138" s="175">
        <f>B138*C138*D138</f>
        <v>30.4</v>
      </c>
      <c r="F138" s="451"/>
      <c r="G138" s="452"/>
    </row>
    <row r="139" spans="1:7" ht="12.75">
      <c r="A139" s="301" t="s">
        <v>260</v>
      </c>
      <c r="B139" s="175">
        <v>4</v>
      </c>
      <c r="C139" s="175">
        <v>4</v>
      </c>
      <c r="D139" s="175">
        <v>2.15</v>
      </c>
      <c r="E139" s="175">
        <f>B139*C139*D139</f>
        <v>34.4</v>
      </c>
      <c r="F139" s="181"/>
      <c r="G139" s="173"/>
    </row>
    <row r="140" spans="1:7" ht="12.75">
      <c r="A140" s="492"/>
      <c r="B140" s="374"/>
      <c r="C140" s="374"/>
      <c r="D140" s="598"/>
      <c r="E140" s="175">
        <f>SUM(E136:E139)</f>
        <v>291.59999999999997</v>
      </c>
      <c r="F140" s="177">
        <v>0.617</v>
      </c>
      <c r="G140" s="176">
        <f>E140*F140</f>
        <v>179.91719999999998</v>
      </c>
    </row>
    <row r="141" spans="1:7" ht="13.5" thickBot="1">
      <c r="A141" s="493"/>
      <c r="B141" s="494"/>
      <c r="C141" s="494"/>
      <c r="D141" s="599"/>
      <c r="E141" s="179" t="s">
        <v>11</v>
      </c>
      <c r="F141" s="309" t="s">
        <v>258</v>
      </c>
      <c r="G141" s="180" t="s">
        <v>37</v>
      </c>
    </row>
    <row r="142" ht="13.5" thickBot="1"/>
    <row r="143" spans="1:8" ht="12.75">
      <c r="A143" s="481" t="s">
        <v>599</v>
      </c>
      <c r="B143" s="482"/>
      <c r="C143" s="482"/>
      <c r="D143" s="482"/>
      <c r="E143" s="482"/>
      <c r="F143" s="482"/>
      <c r="G143" s="482"/>
      <c r="H143" s="483"/>
    </row>
    <row r="144" spans="1:8" ht="38.25">
      <c r="A144" s="195" t="s">
        <v>269</v>
      </c>
      <c r="B144" s="49" t="s">
        <v>271</v>
      </c>
      <c r="C144" s="49" t="s">
        <v>262</v>
      </c>
      <c r="D144" s="172" t="s">
        <v>273</v>
      </c>
      <c r="E144" s="172" t="s">
        <v>266</v>
      </c>
      <c r="F144" s="172" t="s">
        <v>274</v>
      </c>
      <c r="G144" s="186" t="s">
        <v>276</v>
      </c>
      <c r="H144" s="187" t="s">
        <v>275</v>
      </c>
    </row>
    <row r="145" spans="1:8" ht="12.75">
      <c r="A145" s="197" t="s">
        <v>265</v>
      </c>
      <c r="B145" s="171">
        <v>5</v>
      </c>
      <c r="C145" s="171">
        <v>0.8</v>
      </c>
      <c r="D145" s="171">
        <f>B145*C145</f>
        <v>4</v>
      </c>
      <c r="E145" s="175">
        <v>13</v>
      </c>
      <c r="F145" s="175">
        <f>D145*E145</f>
        <v>52</v>
      </c>
      <c r="G145" s="177">
        <v>0.154</v>
      </c>
      <c r="H145" s="176">
        <f>F145*G145</f>
        <v>8.008</v>
      </c>
    </row>
    <row r="146" spans="1:8" ht="12.75">
      <c r="A146" s="170"/>
      <c r="B146" s="177" t="s">
        <v>22</v>
      </c>
      <c r="C146" s="177" t="s">
        <v>11</v>
      </c>
      <c r="D146" s="177" t="s">
        <v>11</v>
      </c>
      <c r="E146" s="177" t="s">
        <v>22</v>
      </c>
      <c r="F146" s="177" t="s">
        <v>11</v>
      </c>
      <c r="G146" s="188" t="s">
        <v>258</v>
      </c>
      <c r="H146" s="182" t="s">
        <v>37</v>
      </c>
    </row>
    <row r="147" spans="1:8" ht="12.75">
      <c r="A147" s="189"/>
      <c r="B147" s="10"/>
      <c r="C147" s="10"/>
      <c r="D147" s="10"/>
      <c r="E147" s="10"/>
      <c r="F147" s="10"/>
      <c r="G147" s="10"/>
      <c r="H147" s="190"/>
    </row>
    <row r="148" spans="1:8" ht="12.75">
      <c r="A148" s="197" t="s">
        <v>268</v>
      </c>
      <c r="B148" s="171">
        <v>5</v>
      </c>
      <c r="C148" s="171">
        <v>0.5</v>
      </c>
      <c r="D148" s="171">
        <f>B148*C148</f>
        <v>2.5</v>
      </c>
      <c r="E148" s="175">
        <v>1</v>
      </c>
      <c r="F148" s="175">
        <f>D148*E148</f>
        <v>2.5</v>
      </c>
      <c r="G148" s="177">
        <v>0.154</v>
      </c>
      <c r="H148" s="176">
        <f>F148*G148</f>
        <v>0.385</v>
      </c>
    </row>
    <row r="149" spans="1:8" ht="12.75">
      <c r="A149" s="170"/>
      <c r="B149" s="177" t="s">
        <v>22</v>
      </c>
      <c r="C149" s="177" t="s">
        <v>11</v>
      </c>
      <c r="D149" s="177" t="s">
        <v>11</v>
      </c>
      <c r="E149" s="177" t="s">
        <v>22</v>
      </c>
      <c r="F149" s="177" t="s">
        <v>11</v>
      </c>
      <c r="G149" s="188" t="s">
        <v>258</v>
      </c>
      <c r="H149" s="182" t="s">
        <v>37</v>
      </c>
    </row>
    <row r="150" spans="1:8" ht="12.75">
      <c r="A150" s="189"/>
      <c r="B150" s="10"/>
      <c r="C150" s="10"/>
      <c r="D150" s="10"/>
      <c r="E150" s="10"/>
      <c r="F150" s="10"/>
      <c r="G150" s="10"/>
      <c r="H150" s="190"/>
    </row>
    <row r="151" spans="1:8" ht="12.75">
      <c r="A151" s="197" t="s">
        <v>277</v>
      </c>
      <c r="B151" s="171">
        <v>3</v>
      </c>
      <c r="C151" s="171">
        <v>0.5</v>
      </c>
      <c r="D151" s="171">
        <f>B151*C151</f>
        <v>1.5</v>
      </c>
      <c r="E151" s="175">
        <v>1</v>
      </c>
      <c r="F151" s="175">
        <f>D151*E151</f>
        <v>1.5</v>
      </c>
      <c r="G151" s="177">
        <v>0.154</v>
      </c>
      <c r="H151" s="176">
        <f>F151*G151</f>
        <v>0.23099999999999998</v>
      </c>
    </row>
    <row r="152" spans="1:8" ht="12.75">
      <c r="A152" s="170"/>
      <c r="B152" s="177" t="s">
        <v>22</v>
      </c>
      <c r="C152" s="177" t="s">
        <v>11</v>
      </c>
      <c r="D152" s="177" t="s">
        <v>11</v>
      </c>
      <c r="E152" s="177" t="s">
        <v>22</v>
      </c>
      <c r="F152" s="177" t="s">
        <v>11</v>
      </c>
      <c r="G152" s="188" t="s">
        <v>258</v>
      </c>
      <c r="H152" s="182" t="s">
        <v>37</v>
      </c>
    </row>
    <row r="153" spans="1:8" ht="12.75">
      <c r="A153" s="189"/>
      <c r="B153" s="10"/>
      <c r="C153" s="10"/>
      <c r="D153" s="10"/>
      <c r="E153" s="10"/>
      <c r="F153" s="10"/>
      <c r="G153" s="10"/>
      <c r="H153" s="190"/>
    </row>
    <row r="154" spans="1:8" ht="38.25">
      <c r="A154" s="197" t="s">
        <v>270</v>
      </c>
      <c r="B154" s="49" t="s">
        <v>271</v>
      </c>
      <c r="C154" s="49" t="s">
        <v>262</v>
      </c>
      <c r="D154" s="172" t="s">
        <v>273</v>
      </c>
      <c r="E154" s="172" t="s">
        <v>266</v>
      </c>
      <c r="F154" s="172" t="s">
        <v>274</v>
      </c>
      <c r="G154" s="186" t="s">
        <v>276</v>
      </c>
      <c r="H154" s="187" t="s">
        <v>275</v>
      </c>
    </row>
    <row r="155" spans="1:8" ht="12.75">
      <c r="A155" s="197" t="s">
        <v>265</v>
      </c>
      <c r="B155" s="171">
        <v>5</v>
      </c>
      <c r="C155" s="171">
        <v>0.8</v>
      </c>
      <c r="D155" s="171">
        <f>B155*C155</f>
        <v>4</v>
      </c>
      <c r="E155" s="175">
        <v>2</v>
      </c>
      <c r="F155" s="175">
        <f>D155*E155</f>
        <v>8</v>
      </c>
      <c r="G155" s="177">
        <v>0.154</v>
      </c>
      <c r="H155" s="176">
        <f>F155*G155</f>
        <v>1.232</v>
      </c>
    </row>
    <row r="156" spans="1:8" ht="12.75">
      <c r="A156" s="170"/>
      <c r="B156" s="177" t="s">
        <v>22</v>
      </c>
      <c r="C156" s="177" t="s">
        <v>11</v>
      </c>
      <c r="D156" s="177" t="s">
        <v>11</v>
      </c>
      <c r="E156" s="177" t="s">
        <v>22</v>
      </c>
      <c r="F156" s="177" t="s">
        <v>11</v>
      </c>
      <c r="G156" s="188" t="s">
        <v>258</v>
      </c>
      <c r="H156" s="182" t="s">
        <v>37</v>
      </c>
    </row>
    <row r="157" spans="1:8" ht="12.75">
      <c r="A157" s="189"/>
      <c r="B157" s="10"/>
      <c r="C157" s="10"/>
      <c r="D157" s="10"/>
      <c r="E157" s="10"/>
      <c r="F157" s="10"/>
      <c r="G157" s="10"/>
      <c r="H157" s="190"/>
    </row>
    <row r="158" spans="1:8" ht="12.75">
      <c r="A158" s="197" t="s">
        <v>601</v>
      </c>
      <c r="B158" s="171">
        <v>3</v>
      </c>
      <c r="C158" s="171">
        <v>0.8</v>
      </c>
      <c r="D158" s="171">
        <f>B158*C158</f>
        <v>2.4000000000000004</v>
      </c>
      <c r="E158" s="175">
        <v>2</v>
      </c>
      <c r="F158" s="175">
        <f>D158*E158</f>
        <v>4.800000000000001</v>
      </c>
      <c r="G158" s="177">
        <v>0.154</v>
      </c>
      <c r="H158" s="176">
        <f>F158*G158</f>
        <v>0.7392000000000001</v>
      </c>
    </row>
    <row r="159" spans="1:8" ht="12.75">
      <c r="A159" s="170"/>
      <c r="B159" s="177" t="s">
        <v>22</v>
      </c>
      <c r="C159" s="177" t="s">
        <v>11</v>
      </c>
      <c r="D159" s="177" t="s">
        <v>11</v>
      </c>
      <c r="E159" s="177" t="s">
        <v>22</v>
      </c>
      <c r="F159" s="177" t="s">
        <v>11</v>
      </c>
      <c r="G159" s="188" t="s">
        <v>258</v>
      </c>
      <c r="H159" s="182" t="s">
        <v>37</v>
      </c>
    </row>
    <row r="160" spans="1:8" ht="12.75">
      <c r="A160" s="189"/>
      <c r="B160" s="10"/>
      <c r="C160" s="10"/>
      <c r="D160" s="10"/>
      <c r="E160" s="10"/>
      <c r="F160" s="10"/>
      <c r="G160" s="10"/>
      <c r="H160" s="190"/>
    </row>
    <row r="161" spans="1:8" ht="12.75">
      <c r="A161" s="189"/>
      <c r="B161" s="10"/>
      <c r="C161" s="10"/>
      <c r="D161" s="10"/>
      <c r="E161" s="10"/>
      <c r="F161" s="455" t="s">
        <v>278</v>
      </c>
      <c r="G161" s="484"/>
      <c r="H161" s="176">
        <f>H145+H148+H151+H155+H158</f>
        <v>10.595199999999998</v>
      </c>
    </row>
    <row r="162" spans="1:8" ht="13.5" thickBot="1">
      <c r="A162" s="198"/>
      <c r="B162" s="199"/>
      <c r="C162" s="199"/>
      <c r="D162" s="199"/>
      <c r="E162" s="199"/>
      <c r="F162" s="485"/>
      <c r="G162" s="486"/>
      <c r="H162" s="184" t="s">
        <v>37</v>
      </c>
    </row>
    <row r="163" spans="1:8" ht="13.5" thickBot="1">
      <c r="A163" s="10"/>
      <c r="B163" s="10"/>
      <c r="C163" s="10"/>
      <c r="D163" s="10"/>
      <c r="E163" s="10"/>
      <c r="F163" s="193"/>
      <c r="G163" s="193"/>
      <c r="H163" s="160"/>
    </row>
    <row r="164" spans="1:8" ht="12.75">
      <c r="A164" s="481" t="s">
        <v>600</v>
      </c>
      <c r="B164" s="482"/>
      <c r="C164" s="482"/>
      <c r="D164" s="482"/>
      <c r="E164" s="482"/>
      <c r="F164" s="482"/>
      <c r="G164" s="482"/>
      <c r="H164" s="483"/>
    </row>
    <row r="165" spans="1:8" ht="38.25">
      <c r="A165" s="195" t="s">
        <v>269</v>
      </c>
      <c r="B165" s="49" t="s">
        <v>148</v>
      </c>
      <c r="C165" s="49" t="s">
        <v>262</v>
      </c>
      <c r="D165" s="172" t="s">
        <v>273</v>
      </c>
      <c r="E165" s="172" t="s">
        <v>266</v>
      </c>
      <c r="F165" s="172" t="s">
        <v>274</v>
      </c>
      <c r="G165" s="186" t="s">
        <v>279</v>
      </c>
      <c r="H165" s="194" t="s">
        <v>295</v>
      </c>
    </row>
    <row r="166" spans="1:8" ht="12.75">
      <c r="A166" s="197" t="s">
        <v>265</v>
      </c>
      <c r="B166" s="171">
        <v>4</v>
      </c>
      <c r="C166" s="171">
        <v>1.1</v>
      </c>
      <c r="D166" s="171">
        <f>B166*C166</f>
        <v>4.4</v>
      </c>
      <c r="E166" s="175">
        <v>13</v>
      </c>
      <c r="F166" s="175">
        <f>D166*E166</f>
        <v>57.2</v>
      </c>
      <c r="G166" s="177">
        <v>0.617</v>
      </c>
      <c r="H166" s="176">
        <f>F166*G166</f>
        <v>35.2924</v>
      </c>
    </row>
    <row r="167" spans="1:8" ht="12.75">
      <c r="A167" s="170"/>
      <c r="B167" s="177" t="s">
        <v>22</v>
      </c>
      <c r="C167" s="177" t="s">
        <v>11</v>
      </c>
      <c r="D167" s="177" t="s">
        <v>11</v>
      </c>
      <c r="E167" s="177" t="s">
        <v>22</v>
      </c>
      <c r="F167" s="177" t="s">
        <v>11</v>
      </c>
      <c r="G167" s="188" t="s">
        <v>258</v>
      </c>
      <c r="H167" s="182" t="s">
        <v>37</v>
      </c>
    </row>
    <row r="168" spans="1:8" ht="12.75">
      <c r="A168" s="189"/>
      <c r="B168" s="10"/>
      <c r="C168" s="10"/>
      <c r="D168" s="10"/>
      <c r="E168" s="10"/>
      <c r="F168" s="10"/>
      <c r="G168" s="10"/>
      <c r="H168" s="190"/>
    </row>
    <row r="169" spans="1:8" ht="12.75">
      <c r="A169" s="197" t="s">
        <v>268</v>
      </c>
      <c r="B169" s="171">
        <v>4</v>
      </c>
      <c r="C169" s="171">
        <v>1.1</v>
      </c>
      <c r="D169" s="171">
        <f>B169*C169</f>
        <v>4.4</v>
      </c>
      <c r="E169" s="175">
        <v>1</v>
      </c>
      <c r="F169" s="175">
        <f>D169*E169</f>
        <v>4.4</v>
      </c>
      <c r="G169" s="177">
        <v>0.617</v>
      </c>
      <c r="H169" s="176">
        <f>F169*G169</f>
        <v>2.7148000000000003</v>
      </c>
    </row>
    <row r="170" spans="1:8" ht="12.75">
      <c r="A170" s="170"/>
      <c r="B170" s="177" t="s">
        <v>22</v>
      </c>
      <c r="C170" s="177" t="s">
        <v>11</v>
      </c>
      <c r="D170" s="177" t="s">
        <v>11</v>
      </c>
      <c r="E170" s="177" t="s">
        <v>22</v>
      </c>
      <c r="F170" s="177" t="s">
        <v>11</v>
      </c>
      <c r="G170" s="188" t="s">
        <v>258</v>
      </c>
      <c r="H170" s="182" t="s">
        <v>37</v>
      </c>
    </row>
    <row r="171" spans="1:8" ht="12.75">
      <c r="A171" s="189"/>
      <c r="B171" s="10"/>
      <c r="C171" s="10"/>
      <c r="D171" s="10"/>
      <c r="E171" s="10"/>
      <c r="F171" s="10"/>
      <c r="G171" s="10"/>
      <c r="H171" s="190"/>
    </row>
    <row r="172" spans="1:8" ht="12.75">
      <c r="A172" s="197" t="s">
        <v>277</v>
      </c>
      <c r="B172" s="171">
        <v>4</v>
      </c>
      <c r="C172" s="171">
        <v>0.9</v>
      </c>
      <c r="D172" s="171">
        <f>B172*C172</f>
        <v>3.6</v>
      </c>
      <c r="E172" s="175">
        <v>1</v>
      </c>
      <c r="F172" s="175">
        <f>D172*E172</f>
        <v>3.6</v>
      </c>
      <c r="G172" s="177">
        <v>0.617</v>
      </c>
      <c r="H172" s="176">
        <f>F172*G172</f>
        <v>2.2212</v>
      </c>
    </row>
    <row r="173" spans="1:8" ht="12.75">
      <c r="A173" s="170"/>
      <c r="B173" s="177" t="s">
        <v>22</v>
      </c>
      <c r="C173" s="177" t="s">
        <v>11</v>
      </c>
      <c r="D173" s="177" t="s">
        <v>11</v>
      </c>
      <c r="E173" s="177" t="s">
        <v>22</v>
      </c>
      <c r="F173" s="177" t="s">
        <v>11</v>
      </c>
      <c r="G173" s="188" t="s">
        <v>258</v>
      </c>
      <c r="H173" s="182" t="s">
        <v>37</v>
      </c>
    </row>
    <row r="174" spans="1:10" ht="12.75">
      <c r="A174" s="189"/>
      <c r="B174" s="10"/>
      <c r="C174" s="10"/>
      <c r="D174" s="10"/>
      <c r="E174" s="10"/>
      <c r="F174" s="10"/>
      <c r="G174" s="10"/>
      <c r="H174" s="190"/>
      <c r="J174" s="159"/>
    </row>
    <row r="175" spans="1:8" ht="38.25">
      <c r="A175" s="197" t="s">
        <v>270</v>
      </c>
      <c r="B175" s="49" t="s">
        <v>271</v>
      </c>
      <c r="C175" s="49" t="s">
        <v>262</v>
      </c>
      <c r="D175" s="172" t="s">
        <v>273</v>
      </c>
      <c r="E175" s="172" t="s">
        <v>266</v>
      </c>
      <c r="F175" s="172" t="s">
        <v>274</v>
      </c>
      <c r="G175" s="186" t="s">
        <v>279</v>
      </c>
      <c r="H175" s="194" t="s">
        <v>296</v>
      </c>
    </row>
    <row r="176" spans="1:8" ht="12.75">
      <c r="A176" s="197" t="s">
        <v>265</v>
      </c>
      <c r="B176" s="171">
        <v>4</v>
      </c>
      <c r="C176" s="171">
        <v>1.1</v>
      </c>
      <c r="D176" s="171">
        <f>B176*C176</f>
        <v>4.4</v>
      </c>
      <c r="E176" s="175">
        <v>2</v>
      </c>
      <c r="F176" s="175">
        <f>D176*E176</f>
        <v>8.8</v>
      </c>
      <c r="G176" s="177">
        <v>0.617</v>
      </c>
      <c r="H176" s="176">
        <f>F176*G176</f>
        <v>5.429600000000001</v>
      </c>
    </row>
    <row r="177" spans="1:8" ht="12.75">
      <c r="A177" s="170"/>
      <c r="B177" s="177" t="s">
        <v>22</v>
      </c>
      <c r="C177" s="177" t="s">
        <v>11</v>
      </c>
      <c r="D177" s="177" t="s">
        <v>11</v>
      </c>
      <c r="E177" s="177" t="s">
        <v>22</v>
      </c>
      <c r="F177" s="177" t="s">
        <v>11</v>
      </c>
      <c r="G177" s="188" t="s">
        <v>258</v>
      </c>
      <c r="H177" s="182" t="s">
        <v>37</v>
      </c>
    </row>
    <row r="178" spans="1:8" ht="12.75">
      <c r="A178" s="189"/>
      <c r="B178" s="10"/>
      <c r="C178" s="10"/>
      <c r="D178" s="10"/>
      <c r="E178" s="10"/>
      <c r="F178" s="10"/>
      <c r="G178" s="10"/>
      <c r="H178" s="190"/>
    </row>
    <row r="179" spans="1:8" ht="12.75">
      <c r="A179" s="197" t="s">
        <v>601</v>
      </c>
      <c r="B179" s="171">
        <v>4</v>
      </c>
      <c r="C179" s="171">
        <v>0.65</v>
      </c>
      <c r="D179" s="171">
        <f>B179*C179</f>
        <v>2.6</v>
      </c>
      <c r="E179" s="175">
        <v>2</v>
      </c>
      <c r="F179" s="175">
        <f>D179*E179</f>
        <v>5.2</v>
      </c>
      <c r="G179" s="177">
        <v>0.617</v>
      </c>
      <c r="H179" s="176">
        <f>F179*G179</f>
        <v>3.2084</v>
      </c>
    </row>
    <row r="180" spans="1:8" ht="12.75">
      <c r="A180" s="170"/>
      <c r="B180" s="177" t="s">
        <v>22</v>
      </c>
      <c r="C180" s="177" t="s">
        <v>11</v>
      </c>
      <c r="D180" s="177" t="s">
        <v>11</v>
      </c>
      <c r="E180" s="177" t="s">
        <v>22</v>
      </c>
      <c r="F180" s="177" t="s">
        <v>11</v>
      </c>
      <c r="G180" s="188" t="s">
        <v>258</v>
      </c>
      <c r="H180" s="182" t="s">
        <v>37</v>
      </c>
    </row>
    <row r="181" spans="1:8" ht="12.75">
      <c r="A181" s="189"/>
      <c r="B181" s="10"/>
      <c r="C181" s="10"/>
      <c r="D181" s="10"/>
      <c r="E181" s="10"/>
      <c r="F181" s="10"/>
      <c r="G181" s="10"/>
      <c r="H181" s="190"/>
    </row>
    <row r="182" spans="1:8" ht="12.75">
      <c r="A182" s="189"/>
      <c r="B182" s="10"/>
      <c r="C182" s="10"/>
      <c r="D182" s="10"/>
      <c r="E182" s="10"/>
      <c r="F182" s="455" t="s">
        <v>280</v>
      </c>
      <c r="G182" s="484"/>
      <c r="H182" s="176">
        <f>H166+H169+H172+H176+H179</f>
        <v>48.8664</v>
      </c>
    </row>
    <row r="183" spans="1:8" ht="13.5" thickBot="1">
      <c r="A183" s="198"/>
      <c r="B183" s="199"/>
      <c r="C183" s="199"/>
      <c r="D183" s="199"/>
      <c r="E183" s="199"/>
      <c r="F183" s="485"/>
      <c r="G183" s="486"/>
      <c r="H183" s="184" t="s">
        <v>37</v>
      </c>
    </row>
    <row r="184" ht="13.5" thickBot="1"/>
    <row r="185" spans="1:7" ht="12.75">
      <c r="A185" s="608" t="s">
        <v>655</v>
      </c>
      <c r="B185" s="609"/>
      <c r="C185" s="609"/>
      <c r="D185" s="609"/>
      <c r="E185" s="609"/>
      <c r="F185" s="609"/>
      <c r="G185" s="610"/>
    </row>
    <row r="186" spans="1:7" ht="12.75">
      <c r="A186" s="226" t="s">
        <v>219</v>
      </c>
      <c r="B186" s="172" t="s">
        <v>594</v>
      </c>
      <c r="C186" s="172" t="s">
        <v>257</v>
      </c>
      <c r="D186" s="172" t="s">
        <v>261</v>
      </c>
      <c r="E186" s="172" t="s">
        <v>244</v>
      </c>
      <c r="F186" s="186" t="s">
        <v>263</v>
      </c>
      <c r="G186" s="194"/>
    </row>
    <row r="187" spans="1:7" ht="12.75">
      <c r="A187" s="301" t="s">
        <v>256</v>
      </c>
      <c r="B187" s="175">
        <v>14</v>
      </c>
      <c r="C187" s="175">
        <v>0.6</v>
      </c>
      <c r="D187" s="175">
        <v>0.6</v>
      </c>
      <c r="E187" s="175">
        <v>0.6</v>
      </c>
      <c r="F187" s="175">
        <f>B187*C187*D187*E187</f>
        <v>3.024</v>
      </c>
      <c r="G187" s="314"/>
    </row>
    <row r="188" spans="1:7" ht="12.75">
      <c r="A188" s="301" t="s">
        <v>260</v>
      </c>
      <c r="B188" s="175">
        <v>4</v>
      </c>
      <c r="C188" s="175">
        <v>0.6</v>
      </c>
      <c r="D188" s="175">
        <v>0.6</v>
      </c>
      <c r="E188" s="175">
        <v>0.6</v>
      </c>
      <c r="F188" s="175">
        <f>B188*C188*D188*E188</f>
        <v>0.864</v>
      </c>
      <c r="G188" s="314"/>
    </row>
    <row r="189" spans="1:7" ht="13.5" thickBot="1">
      <c r="A189" s="399" t="s">
        <v>656</v>
      </c>
      <c r="B189" s="400"/>
      <c r="C189" s="400"/>
      <c r="D189" s="400"/>
      <c r="E189" s="401"/>
      <c r="F189" s="179">
        <v>3.88</v>
      </c>
      <c r="G189" s="180" t="s">
        <v>9</v>
      </c>
    </row>
    <row r="190" ht="13.5" thickBot="1"/>
    <row r="191" spans="1:7" ht="24.75" customHeight="1">
      <c r="A191" s="396" t="s">
        <v>649</v>
      </c>
      <c r="B191" s="397"/>
      <c r="C191" s="397"/>
      <c r="D191" s="397"/>
      <c r="E191" s="397"/>
      <c r="F191" s="397"/>
      <c r="G191" s="398"/>
    </row>
    <row r="192" spans="1:7" ht="12.75">
      <c r="A192" s="174" t="s">
        <v>406</v>
      </c>
      <c r="B192" s="451" t="s">
        <v>262</v>
      </c>
      <c r="C192" s="451"/>
      <c r="D192" s="451"/>
      <c r="E192" s="462"/>
      <c r="F192" s="374"/>
      <c r="G192" s="463"/>
    </row>
    <row r="193" spans="1:7" ht="12.75">
      <c r="A193" s="459"/>
      <c r="B193" s="178">
        <v>2.23</v>
      </c>
      <c r="C193" s="178">
        <v>1.18</v>
      </c>
      <c r="D193" s="178">
        <v>0.5</v>
      </c>
      <c r="E193" s="464"/>
      <c r="F193" s="381"/>
      <c r="G193" s="465"/>
    </row>
    <row r="194" spans="1:7" ht="12.75">
      <c r="A194" s="460"/>
      <c r="B194" s="178">
        <v>2.2</v>
      </c>
      <c r="C194" s="178">
        <v>3.55</v>
      </c>
      <c r="D194" s="178">
        <v>0.5</v>
      </c>
      <c r="E194" s="464"/>
      <c r="F194" s="381"/>
      <c r="G194" s="465"/>
    </row>
    <row r="195" spans="1:7" ht="12.75">
      <c r="A195" s="460"/>
      <c r="B195" s="178">
        <v>2.26</v>
      </c>
      <c r="C195" s="178">
        <v>1.95</v>
      </c>
      <c r="D195" s="178">
        <v>3.6</v>
      </c>
      <c r="E195" s="464"/>
      <c r="F195" s="381"/>
      <c r="G195" s="465"/>
    </row>
    <row r="196" spans="1:7" ht="12.75">
      <c r="A196" s="460"/>
      <c r="B196" s="178">
        <v>2.26</v>
      </c>
      <c r="C196" s="178">
        <v>1.95</v>
      </c>
      <c r="D196" s="178">
        <v>1.07</v>
      </c>
      <c r="E196" s="464"/>
      <c r="F196" s="381"/>
      <c r="G196" s="465"/>
    </row>
    <row r="197" spans="1:7" ht="12.75">
      <c r="A197" s="460"/>
      <c r="B197" s="178">
        <v>2.26</v>
      </c>
      <c r="C197" s="178">
        <v>0.72</v>
      </c>
      <c r="D197" s="178">
        <v>1.07</v>
      </c>
      <c r="E197" s="464"/>
      <c r="F197" s="381"/>
      <c r="G197" s="465"/>
    </row>
    <row r="198" spans="1:7" ht="12.75">
      <c r="A198" s="460"/>
      <c r="B198" s="178">
        <v>2.26</v>
      </c>
      <c r="C198" s="178">
        <v>0.72</v>
      </c>
      <c r="D198" s="178">
        <v>0.3</v>
      </c>
      <c r="E198" s="464"/>
      <c r="F198" s="381"/>
      <c r="G198" s="465"/>
    </row>
    <row r="199" spans="1:7" ht="12.75">
      <c r="A199" s="460"/>
      <c r="B199" s="178">
        <v>1.68</v>
      </c>
      <c r="C199" s="178">
        <v>0.5</v>
      </c>
      <c r="D199" s="178">
        <v>0.3</v>
      </c>
      <c r="E199" s="464"/>
      <c r="F199" s="381"/>
      <c r="G199" s="465"/>
    </row>
    <row r="200" spans="1:7" ht="12.75">
      <c r="A200" s="460"/>
      <c r="B200" s="178">
        <v>2.75</v>
      </c>
      <c r="C200" s="178">
        <v>0.5</v>
      </c>
      <c r="D200" s="178">
        <v>0.58</v>
      </c>
      <c r="E200" s="464"/>
      <c r="F200" s="381"/>
      <c r="G200" s="465"/>
    </row>
    <row r="201" spans="1:7" ht="12.75">
      <c r="A201" s="460"/>
      <c r="B201" s="178">
        <v>3.55</v>
      </c>
      <c r="C201" s="178">
        <v>1.83</v>
      </c>
      <c r="D201" s="178">
        <v>0.58</v>
      </c>
      <c r="E201" s="466"/>
      <c r="F201" s="467"/>
      <c r="G201" s="468"/>
    </row>
    <row r="202" spans="1:7" ht="12.75">
      <c r="A202" s="461"/>
      <c r="B202" s="178">
        <v>1.68</v>
      </c>
      <c r="C202" s="178">
        <v>1.54</v>
      </c>
      <c r="D202" s="178">
        <v>0.75</v>
      </c>
      <c r="E202" s="177" t="s">
        <v>244</v>
      </c>
      <c r="F202" s="177" t="s">
        <v>261</v>
      </c>
      <c r="G202" s="182" t="s">
        <v>263</v>
      </c>
    </row>
    <row r="203" spans="1:7" ht="12.75">
      <c r="A203" s="170" t="s">
        <v>407</v>
      </c>
      <c r="B203" s="495">
        <f>SUM(B193:D202)</f>
        <v>46.819999999999986</v>
      </c>
      <c r="C203" s="495"/>
      <c r="D203" s="495"/>
      <c r="E203" s="175">
        <v>0.15</v>
      </c>
      <c r="F203" s="175">
        <v>0.3</v>
      </c>
      <c r="G203" s="176">
        <f>B203*E203*F203</f>
        <v>2.106899999999999</v>
      </c>
    </row>
    <row r="204" spans="1:7" ht="13.5" thickBot="1">
      <c r="A204" s="399"/>
      <c r="B204" s="400"/>
      <c r="C204" s="400"/>
      <c r="D204" s="400"/>
      <c r="E204" s="400"/>
      <c r="F204" s="401"/>
      <c r="G204" s="184" t="s">
        <v>9</v>
      </c>
    </row>
    <row r="205" ht="13.5" thickBot="1"/>
    <row r="206" spans="1:8" ht="27.75" customHeight="1">
      <c r="A206" s="396" t="s">
        <v>650</v>
      </c>
      <c r="B206" s="397"/>
      <c r="C206" s="397"/>
      <c r="D206" s="397"/>
      <c r="E206" s="397"/>
      <c r="F206" s="398"/>
      <c r="G206" s="10"/>
      <c r="H206" s="10"/>
    </row>
    <row r="207" spans="1:8" ht="25.5">
      <c r="A207" s="195" t="s">
        <v>281</v>
      </c>
      <c r="B207" s="49" t="s">
        <v>262</v>
      </c>
      <c r="C207" s="49" t="s">
        <v>261</v>
      </c>
      <c r="D207" s="172" t="s">
        <v>300</v>
      </c>
      <c r="E207" s="172" t="s">
        <v>220</v>
      </c>
      <c r="F207" s="489" t="s">
        <v>602</v>
      </c>
      <c r="G207" s="10"/>
      <c r="H207" s="10"/>
    </row>
    <row r="208" spans="1:8" ht="12.75" customHeight="1">
      <c r="A208" s="174" t="s">
        <v>282</v>
      </c>
      <c r="B208" s="175">
        <v>5.97</v>
      </c>
      <c r="C208" s="171">
        <v>0.15</v>
      </c>
      <c r="D208" s="171">
        <v>0.3</v>
      </c>
      <c r="E208" s="200">
        <f>B208*(D208+D208)</f>
        <v>3.582</v>
      </c>
      <c r="F208" s="490"/>
      <c r="G208" s="10"/>
      <c r="H208" s="10"/>
    </row>
    <row r="209" spans="1:8" ht="12.75">
      <c r="A209" s="174" t="s">
        <v>283</v>
      </c>
      <c r="B209" s="175">
        <v>5.97</v>
      </c>
      <c r="C209" s="171">
        <v>0.15</v>
      </c>
      <c r="D209" s="171">
        <v>0.3</v>
      </c>
      <c r="E209" s="200">
        <f aca="true" t="shared" si="0" ref="E209:E218">B209*(D209+D209)</f>
        <v>3.582</v>
      </c>
      <c r="F209" s="490"/>
      <c r="G209" s="10"/>
      <c r="H209" s="10"/>
    </row>
    <row r="210" spans="1:8" ht="12.75">
      <c r="A210" s="174" t="s">
        <v>284</v>
      </c>
      <c r="B210" s="175">
        <v>4.4</v>
      </c>
      <c r="C210" s="171">
        <v>0.15</v>
      </c>
      <c r="D210" s="171">
        <v>0.3</v>
      </c>
      <c r="E210" s="200">
        <f t="shared" si="0"/>
        <v>2.64</v>
      </c>
      <c r="F210" s="490"/>
      <c r="G210" s="10"/>
      <c r="H210" s="10"/>
    </row>
    <row r="211" spans="1:8" ht="12.75">
      <c r="A211" s="174" t="s">
        <v>285</v>
      </c>
      <c r="B211" s="175">
        <v>4.4</v>
      </c>
      <c r="C211" s="171">
        <v>0.15</v>
      </c>
      <c r="D211" s="171">
        <v>0.3</v>
      </c>
      <c r="E211" s="200">
        <f t="shared" si="0"/>
        <v>2.64</v>
      </c>
      <c r="F211" s="490"/>
      <c r="G211" s="10"/>
      <c r="H211" s="10"/>
    </row>
    <row r="212" spans="1:8" ht="12.75">
      <c r="A212" s="174" t="s">
        <v>286</v>
      </c>
      <c r="B212" s="175">
        <v>4.4</v>
      </c>
      <c r="C212" s="171">
        <v>0.15</v>
      </c>
      <c r="D212" s="171">
        <v>0.3</v>
      </c>
      <c r="E212" s="200">
        <f t="shared" si="0"/>
        <v>2.64</v>
      </c>
      <c r="F212" s="490"/>
      <c r="G212" s="10"/>
      <c r="H212" s="10"/>
    </row>
    <row r="213" spans="1:8" ht="12.75">
      <c r="A213" s="174" t="s">
        <v>287</v>
      </c>
      <c r="B213" s="175">
        <v>10.99</v>
      </c>
      <c r="C213" s="171">
        <v>0.15</v>
      </c>
      <c r="D213" s="171">
        <v>0.3</v>
      </c>
      <c r="E213" s="200">
        <f t="shared" si="0"/>
        <v>6.594</v>
      </c>
      <c r="F213" s="490"/>
      <c r="G213" s="10"/>
      <c r="H213" s="10"/>
    </row>
    <row r="214" spans="1:8" ht="12.75">
      <c r="A214" s="174" t="s">
        <v>288</v>
      </c>
      <c r="B214" s="175">
        <v>2.92</v>
      </c>
      <c r="C214" s="171">
        <v>0.15</v>
      </c>
      <c r="D214" s="171">
        <v>0.25</v>
      </c>
      <c r="E214" s="200">
        <f t="shared" si="0"/>
        <v>1.46</v>
      </c>
      <c r="F214" s="490"/>
      <c r="G214" s="10"/>
      <c r="H214" s="10"/>
    </row>
    <row r="215" spans="1:8" ht="12.75">
      <c r="A215" s="174" t="s">
        <v>289</v>
      </c>
      <c r="B215" s="175">
        <v>4</v>
      </c>
      <c r="C215" s="171">
        <v>0.15</v>
      </c>
      <c r="D215" s="171">
        <v>0.3</v>
      </c>
      <c r="E215" s="200">
        <f t="shared" si="0"/>
        <v>2.4</v>
      </c>
      <c r="F215" s="490"/>
      <c r="G215" s="10"/>
      <c r="H215" s="10"/>
    </row>
    <row r="216" spans="1:8" ht="12.75">
      <c r="A216" s="174" t="s">
        <v>290</v>
      </c>
      <c r="B216" s="175">
        <v>4.92</v>
      </c>
      <c r="C216" s="171">
        <v>0.15</v>
      </c>
      <c r="D216" s="171">
        <v>0.3</v>
      </c>
      <c r="E216" s="200">
        <f t="shared" si="0"/>
        <v>2.952</v>
      </c>
      <c r="F216" s="490"/>
      <c r="G216" s="10"/>
      <c r="H216" s="10"/>
    </row>
    <row r="217" spans="1:8" ht="12.75">
      <c r="A217" s="174" t="s">
        <v>291</v>
      </c>
      <c r="B217" s="175">
        <v>5.07</v>
      </c>
      <c r="C217" s="171">
        <v>0.15</v>
      </c>
      <c r="D217" s="171">
        <v>0.2</v>
      </c>
      <c r="E217" s="200">
        <f t="shared" si="0"/>
        <v>2.028</v>
      </c>
      <c r="F217" s="490"/>
      <c r="G217" s="10"/>
      <c r="H217" s="10"/>
    </row>
    <row r="218" spans="1:8" ht="12.75">
      <c r="A218" s="174" t="s">
        <v>292</v>
      </c>
      <c r="B218" s="175">
        <v>6.22</v>
      </c>
      <c r="C218" s="177">
        <v>0.15</v>
      </c>
      <c r="D218" s="171">
        <v>0.3</v>
      </c>
      <c r="E218" s="200">
        <f t="shared" si="0"/>
        <v>3.7319999999999998</v>
      </c>
      <c r="F218" s="491"/>
      <c r="G218" s="10"/>
      <c r="H218" s="10"/>
    </row>
    <row r="219" spans="1:8" ht="12.75">
      <c r="A219" s="414"/>
      <c r="B219" s="415"/>
      <c r="C219" s="415"/>
      <c r="D219" s="416"/>
      <c r="E219" s="175">
        <f>SUM(E208:E218)</f>
        <v>34.25</v>
      </c>
      <c r="F219" s="176" t="s">
        <v>15</v>
      </c>
      <c r="G219" s="10"/>
      <c r="H219" s="10"/>
    </row>
    <row r="220" spans="1:8" ht="12.75">
      <c r="A220" s="414"/>
      <c r="B220" s="415"/>
      <c r="C220" s="415"/>
      <c r="D220" s="415"/>
      <c r="E220" s="415"/>
      <c r="F220" s="470"/>
      <c r="G220" s="10"/>
      <c r="H220" s="10"/>
    </row>
    <row r="221" spans="1:8" ht="12.75">
      <c r="A221" s="195" t="s">
        <v>330</v>
      </c>
      <c r="B221" s="49" t="s">
        <v>262</v>
      </c>
      <c r="C221" s="49" t="s">
        <v>261</v>
      </c>
      <c r="D221" s="172" t="s">
        <v>300</v>
      </c>
      <c r="E221" s="172" t="s">
        <v>220</v>
      </c>
      <c r="F221" s="489" t="s">
        <v>602</v>
      </c>
      <c r="G221" s="10"/>
      <c r="H221" s="10"/>
    </row>
    <row r="222" spans="1:8" ht="12.75">
      <c r="A222" s="174" t="s">
        <v>282</v>
      </c>
      <c r="B222" s="175">
        <v>2</v>
      </c>
      <c r="C222" s="171">
        <v>0.15</v>
      </c>
      <c r="D222" s="171">
        <v>0.3</v>
      </c>
      <c r="E222" s="200">
        <f aca="true" t="shared" si="1" ref="E222:E227">B222*(D222+D222)</f>
        <v>1.2</v>
      </c>
      <c r="F222" s="490"/>
      <c r="G222" s="10"/>
      <c r="H222" s="10"/>
    </row>
    <row r="223" spans="1:8" ht="12.75">
      <c r="A223" s="174" t="s">
        <v>283</v>
      </c>
      <c r="B223" s="175">
        <v>2</v>
      </c>
      <c r="C223" s="171">
        <v>0.15</v>
      </c>
      <c r="D223" s="171">
        <v>0.3</v>
      </c>
      <c r="E223" s="200">
        <f t="shared" si="1"/>
        <v>1.2</v>
      </c>
      <c r="F223" s="490"/>
      <c r="G223" s="10"/>
      <c r="H223" s="10"/>
    </row>
    <row r="224" spans="1:8" ht="12.75">
      <c r="A224" s="174" t="s">
        <v>284</v>
      </c>
      <c r="B224" s="175">
        <v>2</v>
      </c>
      <c r="C224" s="171">
        <v>0.15</v>
      </c>
      <c r="D224" s="171">
        <v>0.3</v>
      </c>
      <c r="E224" s="200">
        <f t="shared" si="1"/>
        <v>1.2</v>
      </c>
      <c r="F224" s="490"/>
      <c r="G224" s="10"/>
      <c r="H224" s="10"/>
    </row>
    <row r="225" spans="1:8" ht="12.75">
      <c r="A225" s="174" t="s">
        <v>285</v>
      </c>
      <c r="B225" s="175">
        <v>2</v>
      </c>
      <c r="C225" s="171">
        <v>0.15</v>
      </c>
      <c r="D225" s="171">
        <v>0.3</v>
      </c>
      <c r="E225" s="200">
        <f t="shared" si="1"/>
        <v>1.2</v>
      </c>
      <c r="F225" s="490"/>
      <c r="G225" s="10"/>
      <c r="H225" s="10"/>
    </row>
    <row r="226" spans="1:8" ht="12.75">
      <c r="A226" s="174" t="s">
        <v>286</v>
      </c>
      <c r="B226" s="175">
        <v>4.6</v>
      </c>
      <c r="C226" s="171">
        <v>0.15</v>
      </c>
      <c r="D226" s="171">
        <v>0.3</v>
      </c>
      <c r="E226" s="200">
        <f t="shared" si="1"/>
        <v>2.76</v>
      </c>
      <c r="F226" s="490"/>
      <c r="G226" s="10"/>
      <c r="H226" s="10"/>
    </row>
    <row r="227" spans="1:8" ht="12.75">
      <c r="A227" s="174" t="s">
        <v>287</v>
      </c>
      <c r="B227" s="175">
        <v>1.6</v>
      </c>
      <c r="C227" s="177">
        <v>0.15</v>
      </c>
      <c r="D227" s="171">
        <v>0.3</v>
      </c>
      <c r="E227" s="200">
        <f t="shared" si="1"/>
        <v>0.96</v>
      </c>
      <c r="F227" s="491"/>
      <c r="G227" s="10"/>
      <c r="H227" s="10"/>
    </row>
    <row r="228" spans="1:8" ht="12.75">
      <c r="A228" s="414"/>
      <c r="B228" s="415"/>
      <c r="C228" s="415"/>
      <c r="D228" s="416"/>
      <c r="E228" s="175">
        <f>SUM(E222:E227)</f>
        <v>8.52</v>
      </c>
      <c r="F228" s="176" t="s">
        <v>15</v>
      </c>
      <c r="G228" s="10"/>
      <c r="H228" s="10"/>
    </row>
    <row r="229" spans="1:8" ht="12.75">
      <c r="A229" s="492"/>
      <c r="B229" s="374"/>
      <c r="C229" s="415"/>
      <c r="D229" s="415"/>
      <c r="E229" s="415"/>
      <c r="F229" s="470"/>
      <c r="G229" s="10"/>
      <c r="H229" s="10"/>
    </row>
    <row r="230" spans="1:8" ht="13.5" thickBot="1">
      <c r="A230" s="493"/>
      <c r="B230" s="494"/>
      <c r="C230" s="469" t="s">
        <v>302</v>
      </c>
      <c r="D230" s="469"/>
      <c r="E230" s="179">
        <f>E219+E228</f>
        <v>42.769999999999996</v>
      </c>
      <c r="F230" s="180" t="s">
        <v>15</v>
      </c>
      <c r="G230" s="10"/>
      <c r="H230" s="10"/>
    </row>
    <row r="231" ht="13.5" thickBot="1"/>
    <row r="232" spans="1:7" ht="12.75">
      <c r="A232" s="402" t="s">
        <v>651</v>
      </c>
      <c r="B232" s="403"/>
      <c r="C232" s="403"/>
      <c r="D232" s="403"/>
      <c r="E232" s="403"/>
      <c r="F232" s="403"/>
      <c r="G232" s="404"/>
    </row>
    <row r="233" spans="1:8" ht="25.5">
      <c r="A233" s="195" t="s">
        <v>281</v>
      </c>
      <c r="B233" s="49" t="s">
        <v>271</v>
      </c>
      <c r="C233" s="49" t="s">
        <v>262</v>
      </c>
      <c r="D233" s="172" t="s">
        <v>273</v>
      </c>
      <c r="E233" s="449" t="s">
        <v>276</v>
      </c>
      <c r="F233" s="455" t="s">
        <v>293</v>
      </c>
      <c r="G233" s="456"/>
      <c r="H233" s="202"/>
    </row>
    <row r="234" spans="1:8" ht="12.75" customHeight="1">
      <c r="A234" s="197" t="s">
        <v>282</v>
      </c>
      <c r="B234" s="171">
        <v>36</v>
      </c>
      <c r="C234" s="171">
        <v>0.77</v>
      </c>
      <c r="D234" s="171">
        <f>B234*C234</f>
        <v>27.72</v>
      </c>
      <c r="E234" s="449"/>
      <c r="F234" s="457"/>
      <c r="G234" s="458"/>
      <c r="H234" s="203"/>
    </row>
    <row r="235" spans="1:8" ht="12.75">
      <c r="A235" s="170" t="s">
        <v>283</v>
      </c>
      <c r="B235" s="175">
        <v>37</v>
      </c>
      <c r="C235" s="171">
        <v>0.77</v>
      </c>
      <c r="D235" s="171">
        <f aca="true" t="shared" si="2" ref="D235:D244">B235*C235</f>
        <v>28.490000000000002</v>
      </c>
      <c r="E235" s="449"/>
      <c r="F235" s="457"/>
      <c r="G235" s="458"/>
      <c r="H235" s="160"/>
    </row>
    <row r="236" spans="1:8" ht="12.75">
      <c r="A236" s="174" t="s">
        <v>284</v>
      </c>
      <c r="B236" s="175">
        <v>27</v>
      </c>
      <c r="C236" s="171">
        <v>0.77</v>
      </c>
      <c r="D236" s="171">
        <f t="shared" si="2"/>
        <v>20.79</v>
      </c>
      <c r="E236" s="449"/>
      <c r="F236" s="457"/>
      <c r="G236" s="458"/>
      <c r="H236" s="10"/>
    </row>
    <row r="237" spans="1:8" ht="12.75">
      <c r="A237" s="170" t="s">
        <v>285</v>
      </c>
      <c r="B237" s="175">
        <v>27</v>
      </c>
      <c r="C237" s="171">
        <v>0.77</v>
      </c>
      <c r="D237" s="171">
        <f t="shared" si="2"/>
        <v>20.79</v>
      </c>
      <c r="E237" s="449"/>
      <c r="F237" s="457"/>
      <c r="G237" s="458"/>
      <c r="H237" s="10"/>
    </row>
    <row r="238" spans="1:8" ht="12.75">
      <c r="A238" s="174" t="s">
        <v>286</v>
      </c>
      <c r="B238" s="175">
        <v>27</v>
      </c>
      <c r="C238" s="171">
        <v>0.77</v>
      </c>
      <c r="D238" s="171">
        <f t="shared" si="2"/>
        <v>20.79</v>
      </c>
      <c r="E238" s="449"/>
      <c r="F238" s="457"/>
      <c r="G238" s="458"/>
      <c r="H238" s="10"/>
    </row>
    <row r="239" spans="1:8" ht="12.75">
      <c r="A239" s="170" t="s">
        <v>287</v>
      </c>
      <c r="B239" s="175">
        <v>20</v>
      </c>
      <c r="C239" s="171">
        <v>0.77</v>
      </c>
      <c r="D239" s="171">
        <f t="shared" si="2"/>
        <v>15.4</v>
      </c>
      <c r="E239" s="449"/>
      <c r="F239" s="457"/>
      <c r="G239" s="458"/>
      <c r="H239" s="10"/>
    </row>
    <row r="240" spans="1:8" ht="12.75">
      <c r="A240" s="174" t="s">
        <v>288</v>
      </c>
      <c r="B240" s="175">
        <v>26</v>
      </c>
      <c r="C240" s="177">
        <v>0.67</v>
      </c>
      <c r="D240" s="171">
        <f t="shared" si="2"/>
        <v>17.42</v>
      </c>
      <c r="E240" s="449"/>
      <c r="F240" s="457"/>
      <c r="G240" s="458"/>
      <c r="H240" s="10"/>
    </row>
    <row r="241" spans="1:8" ht="12.75">
      <c r="A241" s="170" t="s">
        <v>289</v>
      </c>
      <c r="B241" s="175">
        <v>66</v>
      </c>
      <c r="C241" s="171">
        <v>0.77</v>
      </c>
      <c r="D241" s="171">
        <f t="shared" si="2"/>
        <v>50.82</v>
      </c>
      <c r="E241" s="449"/>
      <c r="F241" s="457"/>
      <c r="G241" s="458"/>
      <c r="H241" s="10"/>
    </row>
    <row r="242" spans="1:8" ht="12.75" customHeight="1">
      <c r="A242" s="174" t="s">
        <v>290</v>
      </c>
      <c r="B242" s="175">
        <v>31</v>
      </c>
      <c r="C242" s="171">
        <v>0.77</v>
      </c>
      <c r="D242" s="171">
        <f t="shared" si="2"/>
        <v>23.87</v>
      </c>
      <c r="E242" s="449"/>
      <c r="F242" s="457"/>
      <c r="G242" s="458"/>
      <c r="H242" s="10"/>
    </row>
    <row r="243" spans="1:8" ht="12.75">
      <c r="A243" s="170" t="s">
        <v>291</v>
      </c>
      <c r="B243" s="175">
        <v>40</v>
      </c>
      <c r="C243" s="177">
        <v>0.77</v>
      </c>
      <c r="D243" s="171">
        <f t="shared" si="2"/>
        <v>30.8</v>
      </c>
      <c r="E243" s="449"/>
      <c r="F243" s="457"/>
      <c r="G243" s="458"/>
      <c r="H243" s="10"/>
    </row>
    <row r="244" spans="1:8" ht="12.75">
      <c r="A244" s="174" t="s">
        <v>292</v>
      </c>
      <c r="B244" s="175">
        <v>36</v>
      </c>
      <c r="C244" s="171">
        <v>0.77</v>
      </c>
      <c r="D244" s="171">
        <f t="shared" si="2"/>
        <v>27.72</v>
      </c>
      <c r="E244" s="449"/>
      <c r="F244" s="471"/>
      <c r="G244" s="472"/>
      <c r="H244" s="10"/>
    </row>
    <row r="245" spans="1:7" ht="12.75">
      <c r="A245" s="170"/>
      <c r="B245" s="181"/>
      <c r="C245" s="177" t="s">
        <v>214</v>
      </c>
      <c r="D245" s="175">
        <f>SUM(D234:D244)</f>
        <v>284.61</v>
      </c>
      <c r="E245" s="177">
        <v>0.154</v>
      </c>
      <c r="F245" s="175">
        <f>D245*E245</f>
        <v>43.82994</v>
      </c>
      <c r="G245" s="182" t="s">
        <v>37</v>
      </c>
    </row>
    <row r="246" spans="1:7" ht="12.75">
      <c r="A246" s="189"/>
      <c r="B246" s="10"/>
      <c r="C246" s="10"/>
      <c r="D246" s="10"/>
      <c r="E246" s="10"/>
      <c r="F246" s="10"/>
      <c r="G246" s="190"/>
    </row>
    <row r="247" spans="1:7" ht="25.5">
      <c r="A247" s="195" t="s">
        <v>294</v>
      </c>
      <c r="B247" s="49" t="s">
        <v>271</v>
      </c>
      <c r="C247" s="49" t="s">
        <v>262</v>
      </c>
      <c r="D247" s="172" t="s">
        <v>273</v>
      </c>
      <c r="E247" s="449" t="s">
        <v>276</v>
      </c>
      <c r="F247" s="455" t="s">
        <v>293</v>
      </c>
      <c r="G247" s="456"/>
    </row>
    <row r="248" spans="1:7" ht="12.75">
      <c r="A248" s="170" t="s">
        <v>282</v>
      </c>
      <c r="B248" s="175">
        <v>12</v>
      </c>
      <c r="C248" s="171">
        <v>0.77</v>
      </c>
      <c r="D248" s="171">
        <f aca="true" t="shared" si="3" ref="D248:D253">B248*C248</f>
        <v>9.24</v>
      </c>
      <c r="E248" s="449"/>
      <c r="F248" s="457"/>
      <c r="G248" s="458"/>
    </row>
    <row r="249" spans="1:7" ht="12.75">
      <c r="A249" s="170" t="s">
        <v>283</v>
      </c>
      <c r="B249" s="175">
        <v>12</v>
      </c>
      <c r="C249" s="171">
        <v>0.77</v>
      </c>
      <c r="D249" s="171">
        <f t="shared" si="3"/>
        <v>9.24</v>
      </c>
      <c r="E249" s="449"/>
      <c r="F249" s="457"/>
      <c r="G249" s="458"/>
    </row>
    <row r="250" spans="1:7" ht="12.75">
      <c r="A250" s="170" t="s">
        <v>284</v>
      </c>
      <c r="B250" s="175">
        <v>12</v>
      </c>
      <c r="C250" s="171">
        <v>0.77</v>
      </c>
      <c r="D250" s="171">
        <f t="shared" si="3"/>
        <v>9.24</v>
      </c>
      <c r="E250" s="449"/>
      <c r="F250" s="457"/>
      <c r="G250" s="458"/>
    </row>
    <row r="251" spans="1:7" ht="12.75">
      <c r="A251" s="170" t="s">
        <v>285</v>
      </c>
      <c r="B251" s="175">
        <v>12</v>
      </c>
      <c r="C251" s="171">
        <v>0.77</v>
      </c>
      <c r="D251" s="171">
        <f t="shared" si="3"/>
        <v>9.24</v>
      </c>
      <c r="E251" s="449"/>
      <c r="F251" s="457"/>
      <c r="G251" s="458"/>
    </row>
    <row r="252" spans="1:7" ht="12.75">
      <c r="A252" s="170" t="s">
        <v>286</v>
      </c>
      <c r="B252" s="175">
        <v>29</v>
      </c>
      <c r="C252" s="171">
        <v>0.77</v>
      </c>
      <c r="D252" s="171">
        <f t="shared" si="3"/>
        <v>22.330000000000002</v>
      </c>
      <c r="E252" s="449"/>
      <c r="F252" s="457"/>
      <c r="G252" s="458"/>
    </row>
    <row r="253" spans="1:7" ht="12.75">
      <c r="A253" s="170" t="s">
        <v>287</v>
      </c>
      <c r="B253" s="175">
        <v>9</v>
      </c>
      <c r="C253" s="171">
        <v>0.77</v>
      </c>
      <c r="D253" s="171">
        <f t="shared" si="3"/>
        <v>6.93</v>
      </c>
      <c r="E253" s="449"/>
      <c r="F253" s="471"/>
      <c r="G253" s="472"/>
    </row>
    <row r="254" spans="1:7" ht="12.75">
      <c r="A254" s="170"/>
      <c r="B254" s="181"/>
      <c r="C254" s="177" t="s">
        <v>214</v>
      </c>
      <c r="D254" s="175">
        <f>SUM(D248:D253)</f>
        <v>66.22</v>
      </c>
      <c r="E254" s="177">
        <v>0.154</v>
      </c>
      <c r="F254" s="175">
        <f>D254*E254</f>
        <v>10.19788</v>
      </c>
      <c r="G254" s="182" t="s">
        <v>37</v>
      </c>
    </row>
    <row r="255" spans="1:7" ht="12.75">
      <c r="A255" s="189"/>
      <c r="B255" s="10"/>
      <c r="C255" s="10"/>
      <c r="D255" s="10"/>
      <c r="E255" s="10"/>
      <c r="F255" s="10"/>
      <c r="G255" s="190"/>
    </row>
    <row r="256" spans="1:7" ht="13.5" thickBot="1">
      <c r="A256" s="198"/>
      <c r="B256" s="199"/>
      <c r="C256" s="199"/>
      <c r="D256" s="469" t="s">
        <v>278</v>
      </c>
      <c r="E256" s="469"/>
      <c r="F256" s="179">
        <f>F245+F254</f>
        <v>54.02782</v>
      </c>
      <c r="G256" s="184" t="s">
        <v>37</v>
      </c>
    </row>
    <row r="257" ht="13.5" thickBot="1"/>
    <row r="258" spans="1:7" ht="12.75">
      <c r="A258" s="402" t="s">
        <v>652</v>
      </c>
      <c r="B258" s="403"/>
      <c r="C258" s="403"/>
      <c r="D258" s="403"/>
      <c r="E258" s="403"/>
      <c r="F258" s="403"/>
      <c r="G258" s="404"/>
    </row>
    <row r="259" spans="1:7" ht="25.5">
      <c r="A259" s="195" t="s">
        <v>281</v>
      </c>
      <c r="B259" s="49" t="s">
        <v>148</v>
      </c>
      <c r="C259" s="49" t="s">
        <v>262</v>
      </c>
      <c r="D259" s="172" t="s">
        <v>273</v>
      </c>
      <c r="E259" s="449" t="s">
        <v>259</v>
      </c>
      <c r="F259" s="487" t="s">
        <v>297</v>
      </c>
      <c r="G259" s="488"/>
    </row>
    <row r="260" spans="1:7" ht="12.75">
      <c r="A260" s="174" t="s">
        <v>288</v>
      </c>
      <c r="B260" s="175">
        <v>2</v>
      </c>
      <c r="C260" s="171">
        <v>3.2</v>
      </c>
      <c r="D260" s="171">
        <f>B260*C260</f>
        <v>6.4</v>
      </c>
      <c r="E260" s="449"/>
      <c r="F260" s="487"/>
      <c r="G260" s="488"/>
    </row>
    <row r="261" spans="1:7" ht="12.75">
      <c r="A261" s="174" t="s">
        <v>288</v>
      </c>
      <c r="B261" s="175">
        <v>2</v>
      </c>
      <c r="C261" s="171">
        <v>2.86</v>
      </c>
      <c r="D261" s="171">
        <f>B261*C261</f>
        <v>5.72</v>
      </c>
      <c r="E261" s="449"/>
      <c r="F261" s="487"/>
      <c r="G261" s="488"/>
    </row>
    <row r="262" spans="1:7" ht="13.5" thickBot="1">
      <c r="A262" s="168"/>
      <c r="B262" s="169"/>
      <c r="C262" s="183" t="s">
        <v>214</v>
      </c>
      <c r="D262" s="179">
        <f>SUM(D260:D261)</f>
        <v>12.120000000000001</v>
      </c>
      <c r="E262" s="183">
        <v>0.395</v>
      </c>
      <c r="F262" s="179">
        <f>D262*E262</f>
        <v>4.787400000000001</v>
      </c>
      <c r="G262" s="184" t="s">
        <v>37</v>
      </c>
    </row>
    <row r="263" spans="1:8" ht="13.5" thickBot="1">
      <c r="A263" s="10"/>
      <c r="B263" s="10"/>
      <c r="C263" s="10"/>
      <c r="D263" s="10"/>
      <c r="E263" s="10"/>
      <c r="F263" s="10"/>
      <c r="G263" s="10"/>
      <c r="H263" s="10"/>
    </row>
    <row r="264" spans="1:7" ht="12.75">
      <c r="A264" s="402" t="s">
        <v>653</v>
      </c>
      <c r="B264" s="403"/>
      <c r="C264" s="403"/>
      <c r="D264" s="403"/>
      <c r="E264" s="403"/>
      <c r="F264" s="403"/>
      <c r="G264" s="404"/>
    </row>
    <row r="265" spans="1:7" ht="25.5">
      <c r="A265" s="195" t="s">
        <v>281</v>
      </c>
      <c r="B265" s="49" t="s">
        <v>148</v>
      </c>
      <c r="C265" s="49" t="s">
        <v>262</v>
      </c>
      <c r="D265" s="172" t="s">
        <v>273</v>
      </c>
      <c r="E265" s="449" t="s">
        <v>279</v>
      </c>
      <c r="F265" s="487" t="s">
        <v>298</v>
      </c>
      <c r="G265" s="488"/>
    </row>
    <row r="266" spans="1:7" ht="12.75">
      <c r="A266" s="174" t="s">
        <v>282</v>
      </c>
      <c r="B266" s="175">
        <v>4</v>
      </c>
      <c r="C266" s="171">
        <v>6.15</v>
      </c>
      <c r="D266" s="171">
        <f aca="true" t="shared" si="4" ref="D266:D277">B266*C266</f>
        <v>24.6</v>
      </c>
      <c r="E266" s="449"/>
      <c r="F266" s="487"/>
      <c r="G266" s="488"/>
    </row>
    <row r="267" spans="1:7" ht="12.75">
      <c r="A267" s="174" t="s">
        <v>283</v>
      </c>
      <c r="B267" s="175">
        <v>4</v>
      </c>
      <c r="C267" s="171">
        <v>6.15</v>
      </c>
      <c r="D267" s="171">
        <f t="shared" si="4"/>
        <v>24.6</v>
      </c>
      <c r="E267" s="449"/>
      <c r="F267" s="487"/>
      <c r="G267" s="488"/>
    </row>
    <row r="268" spans="1:7" ht="12.75">
      <c r="A268" s="174" t="s">
        <v>284</v>
      </c>
      <c r="B268" s="175">
        <v>4</v>
      </c>
      <c r="C268" s="171">
        <v>4.58</v>
      </c>
      <c r="D268" s="171">
        <f t="shared" si="4"/>
        <v>18.32</v>
      </c>
      <c r="E268" s="449"/>
      <c r="F268" s="487"/>
      <c r="G268" s="488"/>
    </row>
    <row r="269" spans="1:7" ht="12.75">
      <c r="A269" s="174" t="s">
        <v>285</v>
      </c>
      <c r="B269" s="175">
        <v>4</v>
      </c>
      <c r="C269" s="171">
        <v>4.58</v>
      </c>
      <c r="D269" s="171">
        <f t="shared" si="4"/>
        <v>18.32</v>
      </c>
      <c r="E269" s="449"/>
      <c r="F269" s="487"/>
      <c r="G269" s="488"/>
    </row>
    <row r="270" spans="1:7" ht="12.75">
      <c r="A270" s="174" t="s">
        <v>286</v>
      </c>
      <c r="B270" s="175">
        <v>4</v>
      </c>
      <c r="C270" s="171">
        <v>4.58</v>
      </c>
      <c r="D270" s="171">
        <f t="shared" si="4"/>
        <v>18.32</v>
      </c>
      <c r="E270" s="449"/>
      <c r="F270" s="487"/>
      <c r="G270" s="488"/>
    </row>
    <row r="271" spans="1:7" ht="12.75">
      <c r="A271" s="174" t="s">
        <v>287</v>
      </c>
      <c r="B271" s="175">
        <v>4</v>
      </c>
      <c r="C271" s="171">
        <v>11.17</v>
      </c>
      <c r="D271" s="171">
        <f t="shared" si="4"/>
        <v>44.68</v>
      </c>
      <c r="E271" s="449"/>
      <c r="F271" s="487"/>
      <c r="G271" s="488"/>
    </row>
    <row r="272" spans="1:7" ht="12.75">
      <c r="A272" s="174" t="s">
        <v>289</v>
      </c>
      <c r="B272" s="175">
        <v>2</v>
      </c>
      <c r="C272" s="171">
        <v>4.26</v>
      </c>
      <c r="D272" s="171">
        <f t="shared" si="4"/>
        <v>8.52</v>
      </c>
      <c r="E272" s="449"/>
      <c r="F272" s="487"/>
      <c r="G272" s="488"/>
    </row>
    <row r="273" spans="1:7" ht="12.75">
      <c r="A273" s="174" t="s">
        <v>289</v>
      </c>
      <c r="B273" s="175">
        <v>2</v>
      </c>
      <c r="C273" s="171">
        <v>3.99</v>
      </c>
      <c r="D273" s="171">
        <f>B273*C273</f>
        <v>7.98</v>
      </c>
      <c r="E273" s="449"/>
      <c r="F273" s="487"/>
      <c r="G273" s="488"/>
    </row>
    <row r="274" spans="1:7" ht="12.75">
      <c r="A274" s="174" t="s">
        <v>290</v>
      </c>
      <c r="B274" s="175">
        <v>2</v>
      </c>
      <c r="C274" s="171">
        <v>5.26</v>
      </c>
      <c r="D274" s="171">
        <f t="shared" si="4"/>
        <v>10.52</v>
      </c>
      <c r="E274" s="449"/>
      <c r="F274" s="487"/>
      <c r="G274" s="488"/>
    </row>
    <row r="275" spans="1:7" ht="12.75">
      <c r="A275" s="174" t="s">
        <v>290</v>
      </c>
      <c r="B275" s="175">
        <v>2</v>
      </c>
      <c r="C275" s="171">
        <v>4.96</v>
      </c>
      <c r="D275" s="171">
        <f t="shared" si="4"/>
        <v>9.92</v>
      </c>
      <c r="E275" s="449"/>
      <c r="F275" s="487"/>
      <c r="G275" s="488"/>
    </row>
    <row r="276" spans="1:7" ht="12.75">
      <c r="A276" s="174" t="s">
        <v>291</v>
      </c>
      <c r="B276" s="175">
        <v>4</v>
      </c>
      <c r="C276" s="171">
        <v>5.28</v>
      </c>
      <c r="D276" s="171">
        <f t="shared" si="4"/>
        <v>21.12</v>
      </c>
      <c r="E276" s="449"/>
      <c r="F276" s="487"/>
      <c r="G276" s="488"/>
    </row>
    <row r="277" spans="1:7" ht="12.75">
      <c r="A277" s="174" t="s">
        <v>292</v>
      </c>
      <c r="B277" s="175">
        <v>4</v>
      </c>
      <c r="C277" s="177">
        <v>6.4</v>
      </c>
      <c r="D277" s="171">
        <f t="shared" si="4"/>
        <v>25.6</v>
      </c>
      <c r="E277" s="449"/>
      <c r="F277" s="487"/>
      <c r="G277" s="488"/>
    </row>
    <row r="278" spans="1:7" ht="12.75">
      <c r="A278" s="170"/>
      <c r="B278" s="181"/>
      <c r="C278" s="177" t="s">
        <v>214</v>
      </c>
      <c r="D278" s="175">
        <f>SUM(D266:D277)</f>
        <v>232.5</v>
      </c>
      <c r="E278" s="177">
        <v>0.617</v>
      </c>
      <c r="F278" s="175">
        <f>D278*E278</f>
        <v>143.4525</v>
      </c>
      <c r="G278" s="182" t="s">
        <v>37</v>
      </c>
    </row>
    <row r="279" spans="1:7" ht="12.75">
      <c r="A279" s="189"/>
      <c r="B279" s="10"/>
      <c r="C279" s="10"/>
      <c r="D279" s="10"/>
      <c r="E279" s="10"/>
      <c r="F279" s="10"/>
      <c r="G279" s="190"/>
    </row>
    <row r="280" spans="1:7" ht="25.5">
      <c r="A280" s="195" t="s">
        <v>330</v>
      </c>
      <c r="B280" s="49" t="s">
        <v>148</v>
      </c>
      <c r="C280" s="49" t="s">
        <v>262</v>
      </c>
      <c r="D280" s="172" t="s">
        <v>273</v>
      </c>
      <c r="E280" s="449" t="s">
        <v>279</v>
      </c>
      <c r="F280" s="487" t="s">
        <v>298</v>
      </c>
      <c r="G280" s="488"/>
    </row>
    <row r="281" spans="1:7" ht="12.75">
      <c r="A281" s="174" t="s">
        <v>282</v>
      </c>
      <c r="B281" s="175">
        <v>4</v>
      </c>
      <c r="C281" s="171">
        <v>2.18</v>
      </c>
      <c r="D281" s="171">
        <f aca="true" t="shared" si="5" ref="D281:D286">B281*C281</f>
        <v>8.72</v>
      </c>
      <c r="E281" s="449"/>
      <c r="F281" s="487"/>
      <c r="G281" s="488"/>
    </row>
    <row r="282" spans="1:7" ht="12.75">
      <c r="A282" s="174" t="s">
        <v>283</v>
      </c>
      <c r="B282" s="175">
        <v>4</v>
      </c>
      <c r="C282" s="171">
        <v>2.18</v>
      </c>
      <c r="D282" s="171">
        <f t="shared" si="5"/>
        <v>8.72</v>
      </c>
      <c r="E282" s="449"/>
      <c r="F282" s="487"/>
      <c r="G282" s="488"/>
    </row>
    <row r="283" spans="1:7" ht="12.75">
      <c r="A283" s="174" t="s">
        <v>284</v>
      </c>
      <c r="B283" s="175">
        <v>4</v>
      </c>
      <c r="C283" s="171">
        <v>2.18</v>
      </c>
      <c r="D283" s="171">
        <f t="shared" si="5"/>
        <v>8.72</v>
      </c>
      <c r="E283" s="449"/>
      <c r="F283" s="487"/>
      <c r="G283" s="488"/>
    </row>
    <row r="284" spans="1:7" ht="12.75">
      <c r="A284" s="174" t="s">
        <v>285</v>
      </c>
      <c r="B284" s="175">
        <v>4</v>
      </c>
      <c r="C284" s="171">
        <v>2.18</v>
      </c>
      <c r="D284" s="171">
        <f t="shared" si="5"/>
        <v>8.72</v>
      </c>
      <c r="E284" s="449"/>
      <c r="F284" s="487"/>
      <c r="G284" s="488"/>
    </row>
    <row r="285" spans="1:7" ht="12.75">
      <c r="A285" s="174" t="s">
        <v>286</v>
      </c>
      <c r="B285" s="175">
        <v>4</v>
      </c>
      <c r="C285" s="171">
        <v>4.78</v>
      </c>
      <c r="D285" s="171">
        <f t="shared" si="5"/>
        <v>19.12</v>
      </c>
      <c r="E285" s="449"/>
      <c r="F285" s="487"/>
      <c r="G285" s="488"/>
    </row>
    <row r="286" spans="1:7" ht="12.75">
      <c r="A286" s="174" t="s">
        <v>287</v>
      </c>
      <c r="B286" s="175">
        <v>5</v>
      </c>
      <c r="C286" s="171">
        <v>4.78</v>
      </c>
      <c r="D286" s="171">
        <f t="shared" si="5"/>
        <v>23.900000000000002</v>
      </c>
      <c r="E286" s="449"/>
      <c r="F286" s="487"/>
      <c r="G286" s="488"/>
    </row>
    <row r="287" spans="1:7" ht="12.75">
      <c r="A287" s="170"/>
      <c r="B287" s="181"/>
      <c r="C287" s="177" t="s">
        <v>214</v>
      </c>
      <c r="D287" s="175">
        <f>SUM(D281:D286)</f>
        <v>77.9</v>
      </c>
      <c r="E287" s="177">
        <v>0.617</v>
      </c>
      <c r="F287" s="175">
        <f>D287*E287</f>
        <v>48.0643</v>
      </c>
      <c r="G287" s="182" t="s">
        <v>37</v>
      </c>
    </row>
    <row r="288" spans="1:7" ht="12.75">
      <c r="A288" s="189"/>
      <c r="B288" s="10"/>
      <c r="C288" s="10"/>
      <c r="D288" s="10"/>
      <c r="E288" s="10"/>
      <c r="F288" s="10"/>
      <c r="G288" s="190"/>
    </row>
    <row r="289" spans="1:7" ht="13.5" thickBot="1">
      <c r="A289" s="198"/>
      <c r="B289" s="199"/>
      <c r="C289" s="199"/>
      <c r="D289" s="469" t="s">
        <v>280</v>
      </c>
      <c r="E289" s="469"/>
      <c r="F289" s="179">
        <f>F278+F287</f>
        <v>191.5168</v>
      </c>
      <c r="G289" s="184" t="s">
        <v>37</v>
      </c>
    </row>
    <row r="290" ht="13.5" thickBot="1"/>
    <row r="291" spans="1:7" ht="12.75">
      <c r="A291" s="396" t="s">
        <v>654</v>
      </c>
      <c r="B291" s="397"/>
      <c r="C291" s="397"/>
      <c r="D291" s="397"/>
      <c r="E291" s="397"/>
      <c r="F291" s="398"/>
      <c r="G291" s="204"/>
    </row>
    <row r="292" spans="1:7" ht="25.5" customHeight="1">
      <c r="A292" s="195" t="s">
        <v>281</v>
      </c>
      <c r="B292" s="49" t="s">
        <v>262</v>
      </c>
      <c r="C292" s="49" t="s">
        <v>261</v>
      </c>
      <c r="D292" s="172" t="s">
        <v>244</v>
      </c>
      <c r="E292" s="172" t="s">
        <v>263</v>
      </c>
      <c r="F292" s="446"/>
      <c r="G292" s="30"/>
    </row>
    <row r="293" spans="1:7" ht="12.75">
      <c r="A293" s="174" t="s">
        <v>282</v>
      </c>
      <c r="B293" s="175">
        <v>5.97</v>
      </c>
      <c r="C293" s="171">
        <v>0.15</v>
      </c>
      <c r="D293" s="171">
        <v>0.3</v>
      </c>
      <c r="E293" s="200">
        <f>B293*C293*D293</f>
        <v>0.26865</v>
      </c>
      <c r="F293" s="447"/>
      <c r="G293" s="30"/>
    </row>
    <row r="294" spans="1:7" ht="12.75">
      <c r="A294" s="174" t="s">
        <v>283</v>
      </c>
      <c r="B294" s="175">
        <v>5.97</v>
      </c>
      <c r="C294" s="171">
        <v>0.15</v>
      </c>
      <c r="D294" s="171">
        <v>0.3</v>
      </c>
      <c r="E294" s="200">
        <f aca="true" t="shared" si="6" ref="E294:E303">B294*C294*D294</f>
        <v>0.26865</v>
      </c>
      <c r="F294" s="447"/>
      <c r="G294" s="30"/>
    </row>
    <row r="295" spans="1:7" ht="12.75">
      <c r="A295" s="174" t="s">
        <v>284</v>
      </c>
      <c r="B295" s="175">
        <v>4.4</v>
      </c>
      <c r="C295" s="171">
        <v>0.15</v>
      </c>
      <c r="D295" s="171">
        <v>0.3</v>
      </c>
      <c r="E295" s="200">
        <f t="shared" si="6"/>
        <v>0.198</v>
      </c>
      <c r="F295" s="447"/>
      <c r="G295" s="30"/>
    </row>
    <row r="296" spans="1:7" ht="12.75">
      <c r="A296" s="174" t="s">
        <v>285</v>
      </c>
      <c r="B296" s="175">
        <v>4.4</v>
      </c>
      <c r="C296" s="171">
        <v>0.15</v>
      </c>
      <c r="D296" s="171">
        <v>0.3</v>
      </c>
      <c r="E296" s="200">
        <f t="shared" si="6"/>
        <v>0.198</v>
      </c>
      <c r="F296" s="447"/>
      <c r="G296" s="30"/>
    </row>
    <row r="297" spans="1:7" ht="12.75">
      <c r="A297" s="174" t="s">
        <v>286</v>
      </c>
      <c r="B297" s="175">
        <v>4.4</v>
      </c>
      <c r="C297" s="171">
        <v>0.15</v>
      </c>
      <c r="D297" s="171">
        <v>0.3</v>
      </c>
      <c r="E297" s="200">
        <f t="shared" si="6"/>
        <v>0.198</v>
      </c>
      <c r="F297" s="447"/>
      <c r="G297" s="30"/>
    </row>
    <row r="298" spans="1:7" ht="12.75">
      <c r="A298" s="174" t="s">
        <v>287</v>
      </c>
      <c r="B298" s="175">
        <v>10.99</v>
      </c>
      <c r="C298" s="171">
        <v>0.15</v>
      </c>
      <c r="D298" s="171">
        <v>0.3</v>
      </c>
      <c r="E298" s="200">
        <f t="shared" si="6"/>
        <v>0.49455</v>
      </c>
      <c r="F298" s="447"/>
      <c r="G298" s="30"/>
    </row>
    <row r="299" spans="1:7" ht="12.75">
      <c r="A299" s="174" t="s">
        <v>288</v>
      </c>
      <c r="B299" s="175">
        <v>2.92</v>
      </c>
      <c r="C299" s="171">
        <v>0.15</v>
      </c>
      <c r="D299" s="171">
        <v>0.25</v>
      </c>
      <c r="E299" s="200">
        <f t="shared" si="6"/>
        <v>0.1095</v>
      </c>
      <c r="F299" s="447"/>
      <c r="G299" s="30"/>
    </row>
    <row r="300" spans="1:7" ht="12.75">
      <c r="A300" s="174" t="s">
        <v>289</v>
      </c>
      <c r="B300" s="175">
        <v>4</v>
      </c>
      <c r="C300" s="171">
        <v>0.15</v>
      </c>
      <c r="D300" s="171">
        <v>0.3</v>
      </c>
      <c r="E300" s="200">
        <f t="shared" si="6"/>
        <v>0.18</v>
      </c>
      <c r="F300" s="447"/>
      <c r="G300" s="30"/>
    </row>
    <row r="301" spans="1:7" ht="12.75">
      <c r="A301" s="174" t="s">
        <v>290</v>
      </c>
      <c r="B301" s="175">
        <v>4.92</v>
      </c>
      <c r="C301" s="171">
        <v>0.15</v>
      </c>
      <c r="D301" s="171">
        <v>0.3</v>
      </c>
      <c r="E301" s="200">
        <f t="shared" si="6"/>
        <v>0.22139999999999999</v>
      </c>
      <c r="F301" s="447"/>
      <c r="G301" s="30"/>
    </row>
    <row r="302" spans="1:7" ht="12.75">
      <c r="A302" s="174" t="s">
        <v>291</v>
      </c>
      <c r="B302" s="175">
        <v>5.07</v>
      </c>
      <c r="C302" s="171">
        <v>0.15</v>
      </c>
      <c r="D302" s="171">
        <v>0.3</v>
      </c>
      <c r="E302" s="200">
        <f t="shared" si="6"/>
        <v>0.22815000000000002</v>
      </c>
      <c r="F302" s="447"/>
      <c r="G302" s="30"/>
    </row>
    <row r="303" spans="1:7" ht="12.75">
      <c r="A303" s="174" t="s">
        <v>292</v>
      </c>
      <c r="B303" s="175">
        <v>6.22</v>
      </c>
      <c r="C303" s="177">
        <v>0.15</v>
      </c>
      <c r="D303" s="171">
        <v>0.3</v>
      </c>
      <c r="E303" s="200">
        <f t="shared" si="6"/>
        <v>0.2799</v>
      </c>
      <c r="F303" s="448"/>
      <c r="G303" s="30"/>
    </row>
    <row r="304" spans="1:7" ht="12.75">
      <c r="A304" s="414"/>
      <c r="B304" s="415"/>
      <c r="C304" s="415"/>
      <c r="D304" s="416"/>
      <c r="E304" s="175">
        <f>SUM(E293:E303)</f>
        <v>2.6447999999999996</v>
      </c>
      <c r="F304" s="176" t="s">
        <v>9</v>
      </c>
      <c r="G304" s="160"/>
    </row>
    <row r="305" spans="1:7" ht="12.75">
      <c r="A305" s="189"/>
      <c r="B305" s="10"/>
      <c r="C305" s="10"/>
      <c r="D305" s="10"/>
      <c r="E305" s="10"/>
      <c r="F305" s="190"/>
      <c r="G305" s="10"/>
    </row>
    <row r="306" spans="1:7" ht="12.75">
      <c r="A306" s="195" t="s">
        <v>330</v>
      </c>
      <c r="B306" s="49" t="s">
        <v>262</v>
      </c>
      <c r="C306" s="49" t="s">
        <v>261</v>
      </c>
      <c r="D306" s="172" t="s">
        <v>244</v>
      </c>
      <c r="E306" s="172" t="s">
        <v>263</v>
      </c>
      <c r="F306" s="205"/>
      <c r="G306" s="30"/>
    </row>
    <row r="307" spans="1:7" ht="12.75">
      <c r="A307" s="174" t="s">
        <v>282</v>
      </c>
      <c r="B307" s="175">
        <v>2</v>
      </c>
      <c r="C307" s="171">
        <v>0.15</v>
      </c>
      <c r="D307" s="171">
        <v>0.3</v>
      </c>
      <c r="E307" s="200">
        <f aca="true" t="shared" si="7" ref="E307:E312">B307*C307*D307</f>
        <v>0.09</v>
      </c>
      <c r="F307" s="446"/>
      <c r="G307" s="30"/>
    </row>
    <row r="308" spans="1:7" ht="12.75">
      <c r="A308" s="174" t="s">
        <v>283</v>
      </c>
      <c r="B308" s="175">
        <v>2</v>
      </c>
      <c r="C308" s="171">
        <v>0.15</v>
      </c>
      <c r="D308" s="171">
        <v>0.3</v>
      </c>
      <c r="E308" s="200">
        <f t="shared" si="7"/>
        <v>0.09</v>
      </c>
      <c r="F308" s="447"/>
      <c r="G308" s="30"/>
    </row>
    <row r="309" spans="1:7" ht="12.75">
      <c r="A309" s="174" t="s">
        <v>284</v>
      </c>
      <c r="B309" s="175">
        <v>2</v>
      </c>
      <c r="C309" s="171">
        <v>0.15</v>
      </c>
      <c r="D309" s="171">
        <v>0.3</v>
      </c>
      <c r="E309" s="200">
        <f t="shared" si="7"/>
        <v>0.09</v>
      </c>
      <c r="F309" s="447"/>
      <c r="G309" s="30"/>
    </row>
    <row r="310" spans="1:7" ht="12.75">
      <c r="A310" s="174" t="s">
        <v>285</v>
      </c>
      <c r="B310" s="175">
        <v>2</v>
      </c>
      <c r="C310" s="171">
        <v>0.15</v>
      </c>
      <c r="D310" s="171">
        <v>0.3</v>
      </c>
      <c r="E310" s="200">
        <f t="shared" si="7"/>
        <v>0.09</v>
      </c>
      <c r="F310" s="447"/>
      <c r="G310" s="30"/>
    </row>
    <row r="311" spans="1:7" ht="12.75">
      <c r="A311" s="174" t="s">
        <v>286</v>
      </c>
      <c r="B311" s="175">
        <v>4.6</v>
      </c>
      <c r="C311" s="171">
        <v>0.15</v>
      </c>
      <c r="D311" s="171">
        <v>0.3</v>
      </c>
      <c r="E311" s="200">
        <f t="shared" si="7"/>
        <v>0.207</v>
      </c>
      <c r="F311" s="447"/>
      <c r="G311" s="30"/>
    </row>
    <row r="312" spans="1:7" ht="12.75">
      <c r="A312" s="174" t="s">
        <v>287</v>
      </c>
      <c r="B312" s="175">
        <v>1.6</v>
      </c>
      <c r="C312" s="177">
        <v>0.15</v>
      </c>
      <c r="D312" s="171">
        <v>0.3</v>
      </c>
      <c r="E312" s="200">
        <f t="shared" si="7"/>
        <v>0.072</v>
      </c>
      <c r="F312" s="448"/>
      <c r="G312" s="30"/>
    </row>
    <row r="313" spans="1:7" ht="12.75">
      <c r="A313" s="414"/>
      <c r="B313" s="415"/>
      <c r="C313" s="415"/>
      <c r="D313" s="416"/>
      <c r="E313" s="175">
        <f>SUM(E307:E312)</f>
        <v>0.6389999999999999</v>
      </c>
      <c r="F313" s="176" t="s">
        <v>9</v>
      </c>
      <c r="G313" s="160"/>
    </row>
    <row r="314" spans="1:6" ht="12.75">
      <c r="A314" s="189"/>
      <c r="B314" s="10"/>
      <c r="C314" s="10"/>
      <c r="D314" s="10"/>
      <c r="E314" s="10"/>
      <c r="F314" s="190"/>
    </row>
    <row r="315" spans="1:6" ht="13.5" thickBot="1">
      <c r="A315" s="198"/>
      <c r="B315" s="199"/>
      <c r="C315" s="469" t="s">
        <v>299</v>
      </c>
      <c r="D315" s="469"/>
      <c r="E315" s="179">
        <f>E304+E313</f>
        <v>3.2837999999999994</v>
      </c>
      <c r="F315" s="180" t="s">
        <v>9</v>
      </c>
    </row>
    <row r="317" ht="13.5" thickBot="1">
      <c r="A317" s="287" t="s">
        <v>187</v>
      </c>
    </row>
    <row r="318" spans="1:6" ht="27" customHeight="1">
      <c r="A318" s="443" t="s">
        <v>303</v>
      </c>
      <c r="B318" s="444"/>
      <c r="C318" s="444"/>
      <c r="D318" s="444"/>
      <c r="E318" s="444"/>
      <c r="F318" s="445"/>
    </row>
    <row r="319" spans="1:6" ht="12.75">
      <c r="A319" s="195" t="s">
        <v>269</v>
      </c>
      <c r="B319" s="49" t="s">
        <v>257</v>
      </c>
      <c r="C319" s="172" t="s">
        <v>300</v>
      </c>
      <c r="D319" s="49" t="s">
        <v>266</v>
      </c>
      <c r="E319" s="172" t="s">
        <v>305</v>
      </c>
      <c r="F319" s="489" t="s">
        <v>604</v>
      </c>
    </row>
    <row r="320" spans="1:6" ht="12.75">
      <c r="A320" s="174" t="s">
        <v>304</v>
      </c>
      <c r="B320" s="175">
        <v>0.3</v>
      </c>
      <c r="C320" s="171">
        <v>2.65</v>
      </c>
      <c r="D320" s="175">
        <v>13</v>
      </c>
      <c r="E320" s="200">
        <f>((B320+B320)*C320)*D320</f>
        <v>20.669999999999998</v>
      </c>
      <c r="F320" s="490"/>
    </row>
    <row r="321" spans="1:6" ht="12.75">
      <c r="A321" s="174" t="s">
        <v>306</v>
      </c>
      <c r="B321" s="175">
        <v>0.15</v>
      </c>
      <c r="C321" s="171">
        <v>2.65</v>
      </c>
      <c r="D321" s="175">
        <v>1</v>
      </c>
      <c r="E321" s="200">
        <f>((B321+B321+B321+B321)*C321)*D321</f>
        <v>1.5899999999999999</v>
      </c>
      <c r="F321" s="491"/>
    </row>
    <row r="322" spans="1:6" ht="12.75">
      <c r="A322" s="174" t="s">
        <v>603</v>
      </c>
      <c r="B322" s="175">
        <v>0.15</v>
      </c>
      <c r="C322" s="171">
        <v>2.65</v>
      </c>
      <c r="D322" s="175">
        <v>1</v>
      </c>
      <c r="E322" s="200">
        <f>((B322+B322+B322)*C322)*D322</f>
        <v>1.1925</v>
      </c>
      <c r="F322" s="302"/>
    </row>
    <row r="323" spans="1:6" ht="12.75">
      <c r="A323" s="450"/>
      <c r="B323" s="451"/>
      <c r="C323" s="451"/>
      <c r="D323" s="451"/>
      <c r="E323" s="175">
        <f>SUM(E320:E322)</f>
        <v>23.452499999999997</v>
      </c>
      <c r="F323" s="176" t="s">
        <v>15</v>
      </c>
    </row>
    <row r="324" spans="1:6" ht="12.75">
      <c r="A324" s="414"/>
      <c r="B324" s="415"/>
      <c r="C324" s="415"/>
      <c r="D324" s="415"/>
      <c r="E324" s="415"/>
      <c r="F324" s="470"/>
    </row>
    <row r="325" spans="1:6" ht="12.75">
      <c r="A325" s="195" t="s">
        <v>331</v>
      </c>
      <c r="B325" s="49" t="s">
        <v>262</v>
      </c>
      <c r="C325" s="172" t="s">
        <v>300</v>
      </c>
      <c r="D325" s="49" t="s">
        <v>266</v>
      </c>
      <c r="E325" s="49" t="s">
        <v>266</v>
      </c>
      <c r="F325" s="194"/>
    </row>
    <row r="326" spans="1:6" ht="12.75">
      <c r="A326" s="174" t="s">
        <v>304</v>
      </c>
      <c r="B326" s="175">
        <v>0.3</v>
      </c>
      <c r="C326" s="171">
        <v>2.3</v>
      </c>
      <c r="D326" s="175">
        <v>2</v>
      </c>
      <c r="E326" s="200">
        <f>((B326+B326)*C326)*D326</f>
        <v>2.76</v>
      </c>
      <c r="F326" s="176" t="s">
        <v>15</v>
      </c>
    </row>
    <row r="327" spans="1:6" ht="12.75">
      <c r="A327" s="496" t="s">
        <v>605</v>
      </c>
      <c r="B327" s="497"/>
      <c r="C327" s="497"/>
      <c r="D327" s="497"/>
      <c r="E327" s="497"/>
      <c r="F327" s="498"/>
    </row>
    <row r="328" spans="1:6" ht="13.5" thickBot="1">
      <c r="A328" s="399"/>
      <c r="B328" s="401"/>
      <c r="C328" s="207" t="s">
        <v>307</v>
      </c>
      <c r="D328" s="207"/>
      <c r="E328" s="208">
        <f>E323+E326</f>
        <v>26.2125</v>
      </c>
      <c r="F328" s="180" t="s">
        <v>15</v>
      </c>
    </row>
    <row r="329" ht="13.5" thickBot="1"/>
    <row r="330" spans="1:7" ht="12.75">
      <c r="A330" s="402" t="s">
        <v>308</v>
      </c>
      <c r="B330" s="403"/>
      <c r="C330" s="403"/>
      <c r="D330" s="403"/>
      <c r="E330" s="403"/>
      <c r="F330" s="403"/>
      <c r="G330" s="404"/>
    </row>
    <row r="331" spans="1:7" ht="25.5" customHeight="1">
      <c r="A331" s="195" t="s">
        <v>269</v>
      </c>
      <c r="B331" s="49" t="s">
        <v>271</v>
      </c>
      <c r="C331" s="49" t="s">
        <v>262</v>
      </c>
      <c r="D331" s="172" t="s">
        <v>266</v>
      </c>
      <c r="E331" s="49" t="s">
        <v>273</v>
      </c>
      <c r="F331" s="449" t="s">
        <v>276</v>
      </c>
      <c r="G331" s="205"/>
    </row>
    <row r="332" spans="1:7" ht="12.75">
      <c r="A332" s="197" t="s">
        <v>304</v>
      </c>
      <c r="B332" s="171">
        <v>25</v>
      </c>
      <c r="C332" s="171">
        <v>0.8</v>
      </c>
      <c r="D332" s="171">
        <v>13</v>
      </c>
      <c r="E332" s="175">
        <f>B332*C332*D332</f>
        <v>260</v>
      </c>
      <c r="F332" s="449"/>
      <c r="G332" s="205"/>
    </row>
    <row r="333" spans="1:7" ht="12.75">
      <c r="A333" s="197" t="s">
        <v>306</v>
      </c>
      <c r="B333" s="171">
        <v>25</v>
      </c>
      <c r="C333" s="171">
        <v>0.5</v>
      </c>
      <c r="D333" s="171">
        <v>2</v>
      </c>
      <c r="E333" s="175">
        <f>B333*C333*D333</f>
        <v>25</v>
      </c>
      <c r="F333" s="449"/>
      <c r="G333" s="205"/>
    </row>
    <row r="334" spans="1:7" ht="12.75">
      <c r="A334" s="170"/>
      <c r="B334" s="181"/>
      <c r="C334" s="181"/>
      <c r="D334" s="177" t="s">
        <v>214</v>
      </c>
      <c r="E334" s="175">
        <f>SUM(E332:E333)</f>
        <v>285</v>
      </c>
      <c r="F334" s="177">
        <v>0.154</v>
      </c>
      <c r="G334" s="182">
        <f>E334*F334</f>
        <v>43.89</v>
      </c>
    </row>
    <row r="335" spans="1:7" ht="12.75">
      <c r="A335" s="414"/>
      <c r="B335" s="415"/>
      <c r="C335" s="415"/>
      <c r="D335" s="415"/>
      <c r="E335" s="415"/>
      <c r="F335" s="416"/>
      <c r="G335" s="182" t="s">
        <v>37</v>
      </c>
    </row>
    <row r="336" spans="1:7" ht="12.75">
      <c r="A336" s="450"/>
      <c r="B336" s="451"/>
      <c r="C336" s="451"/>
      <c r="D336" s="451"/>
      <c r="E336" s="451"/>
      <c r="F336" s="451"/>
      <c r="G336" s="452"/>
    </row>
    <row r="337" spans="1:7" ht="12.75">
      <c r="A337" s="195" t="s">
        <v>270</v>
      </c>
      <c r="B337" s="49" t="s">
        <v>271</v>
      </c>
      <c r="C337" s="49" t="s">
        <v>262</v>
      </c>
      <c r="D337" s="172" t="s">
        <v>266</v>
      </c>
      <c r="E337" s="49" t="s">
        <v>273</v>
      </c>
      <c r="F337" s="453" t="s">
        <v>276</v>
      </c>
      <c r="G337" s="205"/>
    </row>
    <row r="338" spans="1:7" ht="28.5" customHeight="1">
      <c r="A338" s="197" t="s">
        <v>304</v>
      </c>
      <c r="B338" s="171">
        <v>21</v>
      </c>
      <c r="C338" s="171">
        <v>0.8</v>
      </c>
      <c r="D338" s="171">
        <v>2</v>
      </c>
      <c r="E338" s="171">
        <f>B338*C338*D338</f>
        <v>33.6</v>
      </c>
      <c r="F338" s="454"/>
      <c r="G338" s="205"/>
    </row>
    <row r="339" spans="1:7" ht="12.75">
      <c r="A339" s="170"/>
      <c r="B339" s="181"/>
      <c r="C339" s="177"/>
      <c r="D339" s="177" t="s">
        <v>214</v>
      </c>
      <c r="E339" s="175">
        <f>SUM(E338)</f>
        <v>33.6</v>
      </c>
      <c r="F339" s="177">
        <v>0.154</v>
      </c>
      <c r="G339" s="176">
        <f>E339*F339</f>
        <v>5.1744</v>
      </c>
    </row>
    <row r="340" spans="1:7" ht="12.75">
      <c r="A340" s="414"/>
      <c r="B340" s="415"/>
      <c r="C340" s="415"/>
      <c r="D340" s="415"/>
      <c r="E340" s="415"/>
      <c r="F340" s="416"/>
      <c r="G340" s="182" t="s">
        <v>37</v>
      </c>
    </row>
    <row r="341" spans="1:7" ht="12.75">
      <c r="A341" s="414"/>
      <c r="B341" s="415"/>
      <c r="C341" s="415"/>
      <c r="D341" s="415"/>
      <c r="E341" s="415"/>
      <c r="F341" s="415"/>
      <c r="G341" s="470"/>
    </row>
    <row r="342" spans="1:7" ht="13.5" thickBot="1">
      <c r="A342" s="198"/>
      <c r="B342" s="199"/>
      <c r="C342" s="199"/>
      <c r="D342" s="207" t="s">
        <v>309</v>
      </c>
      <c r="E342" s="207"/>
      <c r="F342" s="208">
        <f>G334+G339</f>
        <v>49.0644</v>
      </c>
      <c r="G342" s="180" t="s">
        <v>37</v>
      </c>
    </row>
    <row r="343" ht="13.5" thickBot="1"/>
    <row r="344" spans="1:8" ht="12.75">
      <c r="A344" s="481" t="s">
        <v>310</v>
      </c>
      <c r="B344" s="482"/>
      <c r="C344" s="482"/>
      <c r="D344" s="482"/>
      <c r="E344" s="482"/>
      <c r="F344" s="482"/>
      <c r="G344" s="482"/>
      <c r="H344" s="483"/>
    </row>
    <row r="345" spans="1:8" ht="38.25">
      <c r="A345" s="195" t="s">
        <v>269</v>
      </c>
      <c r="B345" s="49" t="s">
        <v>148</v>
      </c>
      <c r="C345" s="49" t="s">
        <v>262</v>
      </c>
      <c r="D345" s="172" t="s">
        <v>273</v>
      </c>
      <c r="E345" s="172" t="s">
        <v>266</v>
      </c>
      <c r="F345" s="172" t="s">
        <v>274</v>
      </c>
      <c r="G345" s="186" t="s">
        <v>279</v>
      </c>
      <c r="H345" s="194" t="s">
        <v>295</v>
      </c>
    </row>
    <row r="346" spans="1:8" ht="12.75">
      <c r="A346" s="197" t="s">
        <v>265</v>
      </c>
      <c r="B346" s="171">
        <v>4</v>
      </c>
      <c r="C346" s="171">
        <v>2.88</v>
      </c>
      <c r="D346" s="171">
        <f>B346*C346</f>
        <v>11.52</v>
      </c>
      <c r="E346" s="175">
        <v>13</v>
      </c>
      <c r="F346" s="175">
        <f>D346*E346</f>
        <v>149.76</v>
      </c>
      <c r="G346" s="177">
        <v>0.617</v>
      </c>
      <c r="H346" s="176">
        <f>F346*G346</f>
        <v>92.40191999999999</v>
      </c>
    </row>
    <row r="347" spans="1:8" ht="12.75">
      <c r="A347" s="170"/>
      <c r="B347" s="177" t="s">
        <v>22</v>
      </c>
      <c r="C347" s="177" t="s">
        <v>11</v>
      </c>
      <c r="D347" s="177" t="s">
        <v>11</v>
      </c>
      <c r="E347" s="177" t="s">
        <v>22</v>
      </c>
      <c r="F347" s="177" t="s">
        <v>11</v>
      </c>
      <c r="G347" s="188" t="s">
        <v>258</v>
      </c>
      <c r="H347" s="182" t="s">
        <v>37</v>
      </c>
    </row>
    <row r="348" spans="1:8" ht="12.75">
      <c r="A348" s="189"/>
      <c r="B348" s="10"/>
      <c r="C348" s="10"/>
      <c r="D348" s="10"/>
      <c r="E348" s="10"/>
      <c r="F348" s="10"/>
      <c r="G348" s="10"/>
      <c r="H348" s="190"/>
    </row>
    <row r="349" spans="1:8" ht="12.75">
      <c r="A349" s="197" t="s">
        <v>268</v>
      </c>
      <c r="B349" s="171">
        <v>4</v>
      </c>
      <c r="C349" s="171">
        <v>2.88</v>
      </c>
      <c r="D349" s="171">
        <f>B349*C349</f>
        <v>11.52</v>
      </c>
      <c r="E349" s="175">
        <v>2</v>
      </c>
      <c r="F349" s="175">
        <f>D349*E349</f>
        <v>23.04</v>
      </c>
      <c r="G349" s="177">
        <v>0.617</v>
      </c>
      <c r="H349" s="176">
        <f>F349*G349</f>
        <v>14.215679999999999</v>
      </c>
    </row>
    <row r="350" spans="1:8" ht="12.75">
      <c r="A350" s="170"/>
      <c r="B350" s="177" t="s">
        <v>22</v>
      </c>
      <c r="C350" s="177" t="s">
        <v>11</v>
      </c>
      <c r="D350" s="177" t="s">
        <v>11</v>
      </c>
      <c r="E350" s="177" t="s">
        <v>22</v>
      </c>
      <c r="F350" s="177" t="s">
        <v>11</v>
      </c>
      <c r="G350" s="188" t="s">
        <v>258</v>
      </c>
      <c r="H350" s="182" t="s">
        <v>37</v>
      </c>
    </row>
    <row r="351" spans="1:8" ht="12.75">
      <c r="A351" s="189"/>
      <c r="B351" s="10"/>
      <c r="C351" s="10"/>
      <c r="D351" s="10"/>
      <c r="E351" s="10"/>
      <c r="F351" s="10"/>
      <c r="G351" s="10"/>
      <c r="H351" s="190"/>
    </row>
    <row r="352" spans="1:8" ht="38.25">
      <c r="A352" s="197" t="s">
        <v>270</v>
      </c>
      <c r="B352" s="49" t="s">
        <v>148</v>
      </c>
      <c r="C352" s="49" t="s">
        <v>262</v>
      </c>
      <c r="D352" s="172" t="s">
        <v>273</v>
      </c>
      <c r="E352" s="172" t="s">
        <v>266</v>
      </c>
      <c r="F352" s="172" t="s">
        <v>274</v>
      </c>
      <c r="G352" s="186" t="s">
        <v>279</v>
      </c>
      <c r="H352" s="194" t="s">
        <v>296</v>
      </c>
    </row>
    <row r="353" spans="1:8" ht="12.75">
      <c r="A353" s="197" t="s">
        <v>265</v>
      </c>
      <c r="B353" s="171">
        <v>4</v>
      </c>
      <c r="C353" s="171">
        <v>2.48</v>
      </c>
      <c r="D353" s="171">
        <f>B353*C353</f>
        <v>9.92</v>
      </c>
      <c r="E353" s="175">
        <v>2</v>
      </c>
      <c r="F353" s="175">
        <f>D353*E353</f>
        <v>19.84</v>
      </c>
      <c r="G353" s="177">
        <v>0.617</v>
      </c>
      <c r="H353" s="176">
        <f>F353*G353</f>
        <v>12.24128</v>
      </c>
    </row>
    <row r="354" spans="1:8" ht="12.75">
      <c r="A354" s="170"/>
      <c r="B354" s="177" t="s">
        <v>22</v>
      </c>
      <c r="C354" s="177" t="s">
        <v>11</v>
      </c>
      <c r="D354" s="177" t="s">
        <v>11</v>
      </c>
      <c r="E354" s="177" t="s">
        <v>22</v>
      </c>
      <c r="F354" s="177" t="s">
        <v>11</v>
      </c>
      <c r="G354" s="188" t="s">
        <v>258</v>
      </c>
      <c r="H354" s="182" t="s">
        <v>37</v>
      </c>
    </row>
    <row r="355" spans="1:8" ht="12.75">
      <c r="A355" s="189"/>
      <c r="B355" s="10"/>
      <c r="C355" s="10"/>
      <c r="D355" s="10"/>
      <c r="E355" s="10"/>
      <c r="F355" s="10"/>
      <c r="G355" s="10"/>
      <c r="H355" s="190"/>
    </row>
    <row r="356" spans="1:8" ht="12.75">
      <c r="A356" s="189"/>
      <c r="B356" s="10"/>
      <c r="C356" s="10"/>
      <c r="D356" s="10"/>
      <c r="E356" s="10"/>
      <c r="F356" s="455" t="s">
        <v>280</v>
      </c>
      <c r="G356" s="484"/>
      <c r="H356" s="176">
        <f>H346+H349+H353</f>
        <v>118.85887999999998</v>
      </c>
    </row>
    <row r="357" spans="1:8" ht="13.5" thickBot="1">
      <c r="A357" s="198"/>
      <c r="B357" s="199"/>
      <c r="C357" s="199"/>
      <c r="D357" s="199"/>
      <c r="E357" s="199"/>
      <c r="F357" s="485"/>
      <c r="G357" s="486"/>
      <c r="H357" s="184" t="s">
        <v>37</v>
      </c>
    </row>
    <row r="358" ht="13.5" thickBot="1"/>
    <row r="359" spans="1:7" ht="12.75" customHeight="1">
      <c r="A359" s="443" t="s">
        <v>317</v>
      </c>
      <c r="B359" s="444"/>
      <c r="C359" s="444"/>
      <c r="D359" s="444"/>
      <c r="E359" s="444"/>
      <c r="F359" s="444"/>
      <c r="G359" s="445"/>
    </row>
    <row r="360" spans="1:7" ht="12.75">
      <c r="A360" s="195" t="s">
        <v>269</v>
      </c>
      <c r="B360" s="49" t="s">
        <v>262</v>
      </c>
      <c r="C360" s="49" t="s">
        <v>261</v>
      </c>
      <c r="D360" s="172" t="s">
        <v>244</v>
      </c>
      <c r="E360" s="172" t="s">
        <v>266</v>
      </c>
      <c r="F360" s="172" t="s">
        <v>318</v>
      </c>
      <c r="G360" s="502"/>
    </row>
    <row r="361" spans="1:7" ht="12.75">
      <c r="A361" s="174" t="s">
        <v>304</v>
      </c>
      <c r="B361" s="175">
        <v>0.3</v>
      </c>
      <c r="C361" s="171">
        <v>0.15</v>
      </c>
      <c r="D361" s="171">
        <v>2.65</v>
      </c>
      <c r="E361" s="200">
        <v>13</v>
      </c>
      <c r="F361" s="200">
        <f>B361*C361*D361*E361</f>
        <v>1.55025</v>
      </c>
      <c r="G361" s="503"/>
    </row>
    <row r="362" spans="1:7" ht="12.75">
      <c r="A362" s="174" t="s">
        <v>306</v>
      </c>
      <c r="B362" s="175">
        <v>0.15</v>
      </c>
      <c r="C362" s="171">
        <v>0.15</v>
      </c>
      <c r="D362" s="171">
        <v>2.65</v>
      </c>
      <c r="E362" s="200">
        <v>2</v>
      </c>
      <c r="F362" s="200">
        <f>B362*C362*D362*E362</f>
        <v>0.11925</v>
      </c>
      <c r="G362" s="504"/>
    </row>
    <row r="363" spans="1:7" ht="12.75">
      <c r="A363" s="170"/>
      <c r="B363" s="181"/>
      <c r="C363" s="177"/>
      <c r="D363" s="175"/>
      <c r="E363" s="175"/>
      <c r="F363" s="175">
        <f>SUM(F361:F362)</f>
        <v>1.6695</v>
      </c>
      <c r="G363" s="182" t="s">
        <v>9</v>
      </c>
    </row>
    <row r="364" spans="1:7" ht="12.75">
      <c r="A364" s="414"/>
      <c r="B364" s="415"/>
      <c r="C364" s="415"/>
      <c r="D364" s="415"/>
      <c r="E364" s="415"/>
      <c r="F364" s="415"/>
      <c r="G364" s="470"/>
    </row>
    <row r="365" spans="1:7" ht="12.75">
      <c r="A365" s="195" t="s">
        <v>331</v>
      </c>
      <c r="B365" s="49" t="s">
        <v>262</v>
      </c>
      <c r="C365" s="49" t="s">
        <v>261</v>
      </c>
      <c r="D365" s="172" t="s">
        <v>244</v>
      </c>
      <c r="E365" s="172" t="s">
        <v>266</v>
      </c>
      <c r="F365" s="172" t="s">
        <v>318</v>
      </c>
      <c r="G365" s="173"/>
    </row>
    <row r="366" spans="1:7" ht="12.75">
      <c r="A366" s="174" t="s">
        <v>282</v>
      </c>
      <c r="B366" s="175">
        <v>0.3</v>
      </c>
      <c r="C366" s="171">
        <v>0.15</v>
      </c>
      <c r="D366" s="171">
        <v>2.3</v>
      </c>
      <c r="E366" s="200">
        <v>2</v>
      </c>
      <c r="F366" s="200">
        <f>B366*C366*D366*E366</f>
        <v>0.207</v>
      </c>
      <c r="G366" s="182" t="s">
        <v>9</v>
      </c>
    </row>
    <row r="367" spans="1:7" ht="12.75">
      <c r="A367" s="414"/>
      <c r="B367" s="415"/>
      <c r="C367" s="415"/>
      <c r="D367" s="415"/>
      <c r="E367" s="415"/>
      <c r="F367" s="415"/>
      <c r="G367" s="470"/>
    </row>
    <row r="368" spans="1:7" ht="13.5" thickBot="1">
      <c r="A368" s="399"/>
      <c r="B368" s="400"/>
      <c r="C368" s="401"/>
      <c r="D368" s="207" t="s">
        <v>299</v>
      </c>
      <c r="E368" s="179"/>
      <c r="F368" s="179">
        <f>F363+F366</f>
        <v>1.8765</v>
      </c>
      <c r="G368" s="184" t="s">
        <v>9</v>
      </c>
    </row>
    <row r="369" ht="13.5" thickBot="1"/>
    <row r="370" spans="1:6" ht="27.75" customHeight="1">
      <c r="A370" s="440" t="s">
        <v>314</v>
      </c>
      <c r="B370" s="441"/>
      <c r="C370" s="441"/>
      <c r="D370" s="441"/>
      <c r="E370" s="441"/>
      <c r="F370" s="442"/>
    </row>
    <row r="371" spans="1:6" ht="25.5">
      <c r="A371" s="195" t="s">
        <v>311</v>
      </c>
      <c r="B371" s="49" t="s">
        <v>262</v>
      </c>
      <c r="C371" s="49" t="s">
        <v>261</v>
      </c>
      <c r="D371" s="172" t="s">
        <v>300</v>
      </c>
      <c r="E371" s="172" t="s">
        <v>220</v>
      </c>
      <c r="F371" s="489" t="s">
        <v>301</v>
      </c>
    </row>
    <row r="372" spans="1:6" ht="12.75">
      <c r="A372" s="174" t="s">
        <v>282</v>
      </c>
      <c r="B372" s="175">
        <v>5.97</v>
      </c>
      <c r="C372" s="171"/>
      <c r="D372" s="171">
        <v>0.25</v>
      </c>
      <c r="E372" s="200">
        <f>B372*(D372+D372)</f>
        <v>2.985</v>
      </c>
      <c r="F372" s="490"/>
    </row>
    <row r="373" spans="1:6" ht="12.75">
      <c r="A373" s="174" t="s">
        <v>283</v>
      </c>
      <c r="B373" s="175">
        <v>5.97</v>
      </c>
      <c r="C373" s="171"/>
      <c r="D373" s="171">
        <v>0.25</v>
      </c>
      <c r="E373" s="200">
        <f>B373*(D373+D373)</f>
        <v>2.985</v>
      </c>
      <c r="F373" s="490"/>
    </row>
    <row r="374" spans="1:6" ht="12.75">
      <c r="A374" s="174" t="s">
        <v>284</v>
      </c>
      <c r="B374" s="175">
        <v>4.4</v>
      </c>
      <c r="C374" s="171"/>
      <c r="D374" s="171">
        <v>0.25</v>
      </c>
      <c r="E374" s="200">
        <f>B374*(D374+D374)</f>
        <v>2.2</v>
      </c>
      <c r="F374" s="490"/>
    </row>
    <row r="375" spans="1:6" ht="12.75">
      <c r="A375" s="174" t="s">
        <v>285</v>
      </c>
      <c r="B375" s="175">
        <v>10.99</v>
      </c>
      <c r="C375" s="171"/>
      <c r="D375" s="171">
        <v>0.25</v>
      </c>
      <c r="E375" s="200">
        <f>B375*(D375+D375)</f>
        <v>5.495</v>
      </c>
      <c r="F375" s="490"/>
    </row>
    <row r="376" spans="1:6" ht="12.75">
      <c r="A376" s="174" t="s">
        <v>286</v>
      </c>
      <c r="B376" s="175">
        <v>4.92</v>
      </c>
      <c r="C376" s="171"/>
      <c r="D376" s="171">
        <v>0.25</v>
      </c>
      <c r="E376" s="200">
        <f>B376*(D376+D376)</f>
        <v>2.46</v>
      </c>
      <c r="F376" s="490"/>
    </row>
    <row r="377" spans="1:6" ht="12.75">
      <c r="A377" s="174" t="s">
        <v>287</v>
      </c>
      <c r="B377" s="175">
        <v>5.07</v>
      </c>
      <c r="C377" s="171">
        <v>0.15</v>
      </c>
      <c r="D377" s="171">
        <v>0.25</v>
      </c>
      <c r="E377" s="200">
        <f>B377*(C377+D377+D377)</f>
        <v>3.2955</v>
      </c>
      <c r="F377" s="490"/>
    </row>
    <row r="378" spans="1:6" ht="12.75">
      <c r="A378" s="174" t="s">
        <v>288</v>
      </c>
      <c r="B378" s="175">
        <v>6.22</v>
      </c>
      <c r="C378" s="171"/>
      <c r="D378" s="171">
        <v>0.25</v>
      </c>
      <c r="E378" s="200">
        <f>B378*(D378+D378)</f>
        <v>3.11</v>
      </c>
      <c r="F378" s="490"/>
    </row>
    <row r="379" spans="1:6" ht="12.75">
      <c r="A379" s="414"/>
      <c r="B379" s="415"/>
      <c r="C379" s="415"/>
      <c r="D379" s="416"/>
      <c r="E379" s="175">
        <f>SUM(E372:E378)</f>
        <v>22.5305</v>
      </c>
      <c r="F379" s="176" t="s">
        <v>15</v>
      </c>
    </row>
    <row r="380" spans="1:6" ht="12.75">
      <c r="A380" s="499" t="s">
        <v>313</v>
      </c>
      <c r="B380" s="500"/>
      <c r="C380" s="500"/>
      <c r="D380" s="500"/>
      <c r="E380" s="500"/>
      <c r="F380" s="501"/>
    </row>
    <row r="381" spans="1:6" ht="12.75">
      <c r="A381" s="195" t="s">
        <v>332</v>
      </c>
      <c r="B381" s="49" t="s">
        <v>262</v>
      </c>
      <c r="C381" s="49" t="s">
        <v>261</v>
      </c>
      <c r="D381" s="172" t="s">
        <v>300</v>
      </c>
      <c r="E381" s="172" t="s">
        <v>220</v>
      </c>
      <c r="F381" s="489" t="s">
        <v>312</v>
      </c>
    </row>
    <row r="382" spans="1:6" ht="12.75">
      <c r="A382" s="174" t="s">
        <v>282</v>
      </c>
      <c r="B382" s="175">
        <v>2.1</v>
      </c>
      <c r="C382" s="171"/>
      <c r="D382" s="171">
        <v>0.2</v>
      </c>
      <c r="E382" s="200">
        <f>B382*(D382+D382)</f>
        <v>0.8400000000000001</v>
      </c>
      <c r="F382" s="490"/>
    </row>
    <row r="383" spans="1:6" ht="12.75">
      <c r="A383" s="174" t="s">
        <v>283</v>
      </c>
      <c r="B383" s="175">
        <v>2.1</v>
      </c>
      <c r="C383" s="171"/>
      <c r="D383" s="171">
        <v>0.2</v>
      </c>
      <c r="E383" s="200">
        <f>B383*(D383+D383)</f>
        <v>0.8400000000000001</v>
      </c>
      <c r="F383" s="490"/>
    </row>
    <row r="384" spans="1:6" ht="12.75">
      <c r="A384" s="174" t="s">
        <v>284</v>
      </c>
      <c r="B384" s="175">
        <v>2.1</v>
      </c>
      <c r="C384" s="171"/>
      <c r="D384" s="171">
        <v>0.2</v>
      </c>
      <c r="E384" s="200">
        <f>B384*(D384+D384)</f>
        <v>0.8400000000000001</v>
      </c>
      <c r="F384" s="490"/>
    </row>
    <row r="385" spans="1:6" ht="12.75">
      <c r="A385" s="174" t="s">
        <v>285</v>
      </c>
      <c r="B385" s="175">
        <v>4.6</v>
      </c>
      <c r="C385" s="171"/>
      <c r="D385" s="171">
        <v>0.2</v>
      </c>
      <c r="E385" s="200">
        <f>B385*(D385+D385)</f>
        <v>1.8399999999999999</v>
      </c>
      <c r="F385" s="490"/>
    </row>
    <row r="386" spans="1:6" ht="12.75">
      <c r="A386" s="496"/>
      <c r="B386" s="497"/>
      <c r="C386" s="497"/>
      <c r="D386" s="505"/>
      <c r="E386" s="175">
        <f>SUM(E382:E385)</f>
        <v>4.36</v>
      </c>
      <c r="F386" s="209" t="s">
        <v>15</v>
      </c>
    </row>
    <row r="387" spans="1:6" ht="12.75">
      <c r="A387" s="499" t="s">
        <v>313</v>
      </c>
      <c r="B387" s="500"/>
      <c r="C387" s="500"/>
      <c r="D387" s="500"/>
      <c r="E387" s="500"/>
      <c r="F387" s="501"/>
    </row>
    <row r="388" spans="1:6" ht="13.5" thickBot="1">
      <c r="A388" s="493"/>
      <c r="B388" s="494"/>
      <c r="C388" s="506" t="s">
        <v>302</v>
      </c>
      <c r="D388" s="506"/>
      <c r="E388" s="210">
        <f>E379+E386</f>
        <v>26.8905</v>
      </c>
      <c r="F388" s="211" t="s">
        <v>9</v>
      </c>
    </row>
    <row r="389" ht="13.5" thickBot="1"/>
    <row r="390" spans="1:7" ht="12.75">
      <c r="A390" s="402" t="s">
        <v>319</v>
      </c>
      <c r="B390" s="403"/>
      <c r="C390" s="403"/>
      <c r="D390" s="403"/>
      <c r="E390" s="403"/>
      <c r="F390" s="403"/>
      <c r="G390" s="404"/>
    </row>
    <row r="391" spans="1:7" ht="25.5">
      <c r="A391" s="195" t="s">
        <v>311</v>
      </c>
      <c r="B391" s="49" t="s">
        <v>271</v>
      </c>
      <c r="C391" s="49" t="s">
        <v>262</v>
      </c>
      <c r="D391" s="172" t="s">
        <v>273</v>
      </c>
      <c r="E391" s="449" t="s">
        <v>276</v>
      </c>
      <c r="F391" s="455" t="s">
        <v>293</v>
      </c>
      <c r="G391" s="456"/>
    </row>
    <row r="392" spans="1:7" ht="12.75">
      <c r="A392" s="197" t="s">
        <v>282</v>
      </c>
      <c r="B392" s="171">
        <v>46</v>
      </c>
      <c r="C392" s="177">
        <v>0.67</v>
      </c>
      <c r="D392" s="171">
        <f>B392*C392</f>
        <v>30.82</v>
      </c>
      <c r="E392" s="449"/>
      <c r="F392" s="457"/>
      <c r="G392" s="458"/>
    </row>
    <row r="393" spans="1:7" ht="12.75">
      <c r="A393" s="170" t="s">
        <v>283</v>
      </c>
      <c r="B393" s="175">
        <v>45</v>
      </c>
      <c r="C393" s="177">
        <v>0.67</v>
      </c>
      <c r="D393" s="171">
        <f aca="true" t="shared" si="8" ref="D393:D398">B393*C393</f>
        <v>30.150000000000002</v>
      </c>
      <c r="E393" s="449"/>
      <c r="F393" s="457"/>
      <c r="G393" s="458"/>
    </row>
    <row r="394" spans="1:7" ht="12.75">
      <c r="A394" s="174" t="s">
        <v>284</v>
      </c>
      <c r="B394" s="175">
        <v>35</v>
      </c>
      <c r="C394" s="177">
        <v>0.67</v>
      </c>
      <c r="D394" s="171">
        <f t="shared" si="8"/>
        <v>23.450000000000003</v>
      </c>
      <c r="E394" s="449"/>
      <c r="F394" s="457"/>
      <c r="G394" s="458"/>
    </row>
    <row r="395" spans="1:7" ht="12.75">
      <c r="A395" s="170" t="s">
        <v>285</v>
      </c>
      <c r="B395" s="175">
        <v>84</v>
      </c>
      <c r="C395" s="177">
        <v>0.67</v>
      </c>
      <c r="D395" s="171">
        <f t="shared" si="8"/>
        <v>56.28</v>
      </c>
      <c r="E395" s="449"/>
      <c r="F395" s="457"/>
      <c r="G395" s="458"/>
    </row>
    <row r="396" spans="1:7" ht="12.75">
      <c r="A396" s="174" t="s">
        <v>286</v>
      </c>
      <c r="B396" s="175">
        <v>37</v>
      </c>
      <c r="C396" s="177">
        <v>0.67</v>
      </c>
      <c r="D396" s="171">
        <f t="shared" si="8"/>
        <v>24.790000000000003</v>
      </c>
      <c r="E396" s="449"/>
      <c r="F396" s="457"/>
      <c r="G396" s="458"/>
    </row>
    <row r="397" spans="1:7" ht="12.75">
      <c r="A397" s="170" t="s">
        <v>287</v>
      </c>
      <c r="B397" s="175">
        <v>35</v>
      </c>
      <c r="C397" s="177">
        <v>0.67</v>
      </c>
      <c r="D397" s="171">
        <f t="shared" si="8"/>
        <v>23.450000000000003</v>
      </c>
      <c r="E397" s="449"/>
      <c r="F397" s="457"/>
      <c r="G397" s="458"/>
    </row>
    <row r="398" spans="1:7" ht="12.75">
      <c r="A398" s="174" t="s">
        <v>288</v>
      </c>
      <c r="B398" s="175">
        <v>46</v>
      </c>
      <c r="C398" s="177">
        <v>0.67</v>
      </c>
      <c r="D398" s="171">
        <f t="shared" si="8"/>
        <v>30.82</v>
      </c>
      <c r="E398" s="449"/>
      <c r="F398" s="457"/>
      <c r="G398" s="458"/>
    </row>
    <row r="399" spans="1:7" ht="12.75">
      <c r="A399" s="170"/>
      <c r="B399" s="181"/>
      <c r="C399" s="177" t="s">
        <v>214</v>
      </c>
      <c r="D399" s="175">
        <f>SUM(D392:D398)</f>
        <v>219.76</v>
      </c>
      <c r="E399" s="177">
        <v>0.154</v>
      </c>
      <c r="F399" s="175">
        <f>D399*E399</f>
        <v>33.843039999999995</v>
      </c>
      <c r="G399" s="182" t="s">
        <v>37</v>
      </c>
    </row>
    <row r="400" spans="1:7" ht="12.75">
      <c r="A400" s="189"/>
      <c r="B400" s="10"/>
      <c r="C400" s="10"/>
      <c r="D400" s="10"/>
      <c r="E400" s="10"/>
      <c r="F400" s="10"/>
      <c r="G400" s="190"/>
    </row>
    <row r="401" spans="1:7" ht="25.5">
      <c r="A401" s="195" t="s">
        <v>320</v>
      </c>
      <c r="B401" s="49" t="s">
        <v>271</v>
      </c>
      <c r="C401" s="49" t="s">
        <v>262</v>
      </c>
      <c r="D401" s="172" t="s">
        <v>273</v>
      </c>
      <c r="E401" s="449" t="s">
        <v>276</v>
      </c>
      <c r="F401" s="455" t="s">
        <v>293</v>
      </c>
      <c r="G401" s="456"/>
    </row>
    <row r="402" spans="1:7" ht="12.75">
      <c r="A402" s="170" t="s">
        <v>282</v>
      </c>
      <c r="B402" s="175">
        <v>12</v>
      </c>
      <c r="C402" s="171">
        <v>0.57</v>
      </c>
      <c r="D402" s="171">
        <f>B402*C402</f>
        <v>6.84</v>
      </c>
      <c r="E402" s="449"/>
      <c r="F402" s="457"/>
      <c r="G402" s="458"/>
    </row>
    <row r="403" spans="1:7" ht="12.75">
      <c r="A403" s="170" t="s">
        <v>283</v>
      </c>
      <c r="B403" s="175">
        <v>12</v>
      </c>
      <c r="C403" s="171">
        <v>0.57</v>
      </c>
      <c r="D403" s="171">
        <f>B403*C403</f>
        <v>6.84</v>
      </c>
      <c r="E403" s="449"/>
      <c r="F403" s="457"/>
      <c r="G403" s="458"/>
    </row>
    <row r="404" spans="1:7" ht="12.75">
      <c r="A404" s="170" t="s">
        <v>284</v>
      </c>
      <c r="B404" s="175">
        <v>12</v>
      </c>
      <c r="C404" s="171">
        <v>0.57</v>
      </c>
      <c r="D404" s="171">
        <f>B404*C404</f>
        <v>6.84</v>
      </c>
      <c r="E404" s="449"/>
      <c r="F404" s="457"/>
      <c r="G404" s="458"/>
    </row>
    <row r="405" spans="1:7" ht="12.75">
      <c r="A405" s="170" t="s">
        <v>285</v>
      </c>
      <c r="B405" s="175">
        <v>29</v>
      </c>
      <c r="C405" s="171">
        <v>0.57</v>
      </c>
      <c r="D405" s="171">
        <f>B405*C405</f>
        <v>16.529999999999998</v>
      </c>
      <c r="E405" s="449"/>
      <c r="F405" s="457"/>
      <c r="G405" s="458"/>
    </row>
    <row r="406" spans="1:7" ht="12.75">
      <c r="A406" s="170"/>
      <c r="B406" s="181"/>
      <c r="C406" s="177" t="s">
        <v>214</v>
      </c>
      <c r="D406" s="175">
        <f>SUM(D402:D405)</f>
        <v>37.05</v>
      </c>
      <c r="E406" s="177">
        <v>0.154</v>
      </c>
      <c r="F406" s="175">
        <f>D406*E406</f>
        <v>5.705699999999999</v>
      </c>
      <c r="G406" s="182" t="s">
        <v>37</v>
      </c>
    </row>
    <row r="407" spans="1:7" ht="12.75">
      <c r="A407" s="189"/>
      <c r="B407" s="10"/>
      <c r="C407" s="10"/>
      <c r="D407" s="10"/>
      <c r="E407" s="10"/>
      <c r="F407" s="10"/>
      <c r="G407" s="190"/>
    </row>
    <row r="408" spans="1:7" ht="13.5" thickBot="1">
      <c r="A408" s="198"/>
      <c r="B408" s="199"/>
      <c r="C408" s="199"/>
      <c r="D408" s="469" t="s">
        <v>278</v>
      </c>
      <c r="E408" s="469"/>
      <c r="F408" s="179">
        <f>F399+F406</f>
        <v>39.548739999999995</v>
      </c>
      <c r="G408" s="184" t="s">
        <v>37</v>
      </c>
    </row>
    <row r="409" ht="13.5" thickBot="1"/>
    <row r="410" spans="1:7" ht="12.75">
      <c r="A410" s="402" t="s">
        <v>321</v>
      </c>
      <c r="B410" s="403"/>
      <c r="C410" s="403"/>
      <c r="D410" s="403"/>
      <c r="E410" s="403"/>
      <c r="F410" s="403"/>
      <c r="G410" s="404"/>
    </row>
    <row r="411" spans="1:7" ht="25.5">
      <c r="A411" s="195" t="s">
        <v>311</v>
      </c>
      <c r="B411" s="49" t="s">
        <v>148</v>
      </c>
      <c r="C411" s="49" t="s">
        <v>262</v>
      </c>
      <c r="D411" s="172" t="s">
        <v>273</v>
      </c>
      <c r="E411" s="449" t="s">
        <v>259</v>
      </c>
      <c r="F411" s="487" t="s">
        <v>322</v>
      </c>
      <c r="G411" s="488"/>
    </row>
    <row r="412" spans="1:7" ht="12.75">
      <c r="A412" s="174" t="s">
        <v>282</v>
      </c>
      <c r="B412" s="175">
        <v>4</v>
      </c>
      <c r="C412" s="171">
        <v>6.07</v>
      </c>
      <c r="D412" s="171">
        <f aca="true" t="shared" si="9" ref="D412:D418">B412*C412</f>
        <v>24.28</v>
      </c>
      <c r="E412" s="449"/>
      <c r="F412" s="487"/>
      <c r="G412" s="488"/>
    </row>
    <row r="413" spans="1:7" ht="12.75">
      <c r="A413" s="174" t="s">
        <v>283</v>
      </c>
      <c r="B413" s="175">
        <v>4</v>
      </c>
      <c r="C413" s="171">
        <v>6.07</v>
      </c>
      <c r="D413" s="171">
        <f t="shared" si="9"/>
        <v>24.28</v>
      </c>
      <c r="E413" s="449"/>
      <c r="F413" s="487"/>
      <c r="G413" s="488"/>
    </row>
    <row r="414" spans="1:7" ht="12.75">
      <c r="A414" s="174" t="s">
        <v>284</v>
      </c>
      <c r="B414" s="175">
        <v>4</v>
      </c>
      <c r="C414" s="171">
        <v>4.5</v>
      </c>
      <c r="D414" s="171">
        <f t="shared" si="9"/>
        <v>18</v>
      </c>
      <c r="E414" s="449"/>
      <c r="F414" s="487"/>
      <c r="G414" s="488"/>
    </row>
    <row r="415" spans="1:7" ht="12.75">
      <c r="A415" s="174" t="s">
        <v>285</v>
      </c>
      <c r="B415" s="175">
        <v>4</v>
      </c>
      <c r="C415" s="171">
        <v>11.09</v>
      </c>
      <c r="D415" s="171">
        <f t="shared" si="9"/>
        <v>44.36</v>
      </c>
      <c r="E415" s="449"/>
      <c r="F415" s="487"/>
      <c r="G415" s="488"/>
    </row>
    <row r="416" spans="1:7" ht="12.75">
      <c r="A416" s="174" t="s">
        <v>286</v>
      </c>
      <c r="B416" s="175">
        <v>4</v>
      </c>
      <c r="C416" s="171">
        <v>5.02</v>
      </c>
      <c r="D416" s="171">
        <f t="shared" si="9"/>
        <v>20.08</v>
      </c>
      <c r="E416" s="449"/>
      <c r="F416" s="487"/>
      <c r="G416" s="488"/>
    </row>
    <row r="417" spans="1:7" ht="12.75">
      <c r="A417" s="174" t="s">
        <v>287</v>
      </c>
      <c r="B417" s="175">
        <v>4</v>
      </c>
      <c r="C417" s="171">
        <v>5.17</v>
      </c>
      <c r="D417" s="171">
        <f t="shared" si="9"/>
        <v>20.68</v>
      </c>
      <c r="E417" s="449"/>
      <c r="F417" s="487"/>
      <c r="G417" s="488"/>
    </row>
    <row r="418" spans="1:7" ht="12.75">
      <c r="A418" s="174" t="s">
        <v>288</v>
      </c>
      <c r="B418" s="175">
        <v>2</v>
      </c>
      <c r="C418" s="171">
        <v>6.32</v>
      </c>
      <c r="D418" s="171">
        <f t="shared" si="9"/>
        <v>12.64</v>
      </c>
      <c r="E418" s="449"/>
      <c r="F418" s="487"/>
      <c r="G418" s="488"/>
    </row>
    <row r="419" spans="1:7" ht="12.75">
      <c r="A419" s="170"/>
      <c r="B419" s="181"/>
      <c r="C419" s="177" t="s">
        <v>214</v>
      </c>
      <c r="D419" s="175">
        <f>SUM(D412:D418)</f>
        <v>164.32</v>
      </c>
      <c r="E419" s="177">
        <v>0.395</v>
      </c>
      <c r="F419" s="175">
        <f>D419*E419</f>
        <v>64.9064</v>
      </c>
      <c r="G419" s="182" t="s">
        <v>37</v>
      </c>
    </row>
    <row r="420" spans="1:7" ht="12.75">
      <c r="A420" s="189"/>
      <c r="B420" s="10"/>
      <c r="C420" s="10"/>
      <c r="D420" s="10"/>
      <c r="E420" s="10"/>
      <c r="F420" s="10"/>
      <c r="G420" s="190"/>
    </row>
    <row r="421" spans="1:7" ht="25.5">
      <c r="A421" s="195" t="s">
        <v>332</v>
      </c>
      <c r="B421" s="49" t="s">
        <v>148</v>
      </c>
      <c r="C421" s="49" t="s">
        <v>262</v>
      </c>
      <c r="D421" s="172" t="s">
        <v>273</v>
      </c>
      <c r="E421" s="449" t="s">
        <v>259</v>
      </c>
      <c r="F421" s="487" t="s">
        <v>322</v>
      </c>
      <c r="G421" s="488"/>
    </row>
    <row r="422" spans="1:7" ht="12.75">
      <c r="A422" s="174" t="s">
        <v>282</v>
      </c>
      <c r="B422" s="175">
        <v>4</v>
      </c>
      <c r="C422" s="171">
        <v>2.09</v>
      </c>
      <c r="D422" s="171">
        <f>B422*C422</f>
        <v>8.36</v>
      </c>
      <c r="E422" s="449"/>
      <c r="F422" s="487"/>
      <c r="G422" s="488"/>
    </row>
    <row r="423" spans="1:7" ht="12.75">
      <c r="A423" s="174" t="s">
        <v>283</v>
      </c>
      <c r="B423" s="175">
        <v>4</v>
      </c>
      <c r="C423" s="171">
        <v>2.09</v>
      </c>
      <c r="D423" s="171">
        <f>B423*C423</f>
        <v>8.36</v>
      </c>
      <c r="E423" s="449"/>
      <c r="F423" s="487"/>
      <c r="G423" s="488"/>
    </row>
    <row r="424" spans="1:7" ht="12.75">
      <c r="A424" s="174" t="s">
        <v>284</v>
      </c>
      <c r="B424" s="175">
        <v>4</v>
      </c>
      <c r="C424" s="171">
        <v>2.09</v>
      </c>
      <c r="D424" s="171">
        <f>B424*C424</f>
        <v>8.36</v>
      </c>
      <c r="E424" s="449"/>
      <c r="F424" s="487"/>
      <c r="G424" s="488"/>
    </row>
    <row r="425" spans="1:7" ht="12.75">
      <c r="A425" s="174" t="s">
        <v>285</v>
      </c>
      <c r="B425" s="175">
        <v>4</v>
      </c>
      <c r="C425" s="171">
        <v>4.64</v>
      </c>
      <c r="D425" s="171">
        <f>B425*C425</f>
        <v>18.56</v>
      </c>
      <c r="E425" s="449"/>
      <c r="F425" s="487"/>
      <c r="G425" s="488"/>
    </row>
    <row r="426" spans="1:7" ht="12.75">
      <c r="A426" s="170"/>
      <c r="B426" s="181"/>
      <c r="C426" s="177" t="s">
        <v>214</v>
      </c>
      <c r="D426" s="175">
        <f>SUM(D422:D425)</f>
        <v>43.64</v>
      </c>
      <c r="E426" s="177">
        <v>0.395</v>
      </c>
      <c r="F426" s="175">
        <f>D426*E426</f>
        <v>17.2378</v>
      </c>
      <c r="G426" s="182" t="s">
        <v>37</v>
      </c>
    </row>
    <row r="427" spans="1:7" ht="12.75">
      <c r="A427" s="189"/>
      <c r="B427" s="10"/>
      <c r="C427" s="10"/>
      <c r="D427" s="10"/>
      <c r="E427" s="10"/>
      <c r="F427" s="10"/>
      <c r="G427" s="190"/>
    </row>
    <row r="428" spans="1:7" ht="13.5" thickBot="1">
      <c r="A428" s="198"/>
      <c r="B428" s="199"/>
      <c r="C428" s="199"/>
      <c r="D428" s="469" t="s">
        <v>280</v>
      </c>
      <c r="E428" s="469"/>
      <c r="F428" s="179">
        <f>F419+F426</f>
        <v>82.14420000000001</v>
      </c>
      <c r="G428" s="184" t="s">
        <v>37</v>
      </c>
    </row>
    <row r="429" ht="13.5" thickBot="1"/>
    <row r="430" spans="1:6" ht="12.75">
      <c r="A430" s="396" t="s">
        <v>607</v>
      </c>
      <c r="B430" s="397"/>
      <c r="C430" s="397"/>
      <c r="D430" s="397"/>
      <c r="E430" s="397"/>
      <c r="F430" s="398"/>
    </row>
    <row r="431" spans="1:6" ht="25.5">
      <c r="A431" s="195" t="s">
        <v>311</v>
      </c>
      <c r="B431" s="49" t="s">
        <v>262</v>
      </c>
      <c r="C431" s="49" t="s">
        <v>261</v>
      </c>
      <c r="D431" s="172" t="s">
        <v>244</v>
      </c>
      <c r="E431" s="172" t="s">
        <v>263</v>
      </c>
      <c r="F431" s="446"/>
    </row>
    <row r="432" spans="1:6" ht="12.75">
      <c r="A432" s="174" t="s">
        <v>282</v>
      </c>
      <c r="B432" s="175">
        <v>5.97</v>
      </c>
      <c r="C432" s="171">
        <v>0.15</v>
      </c>
      <c r="D432" s="171">
        <v>0.25</v>
      </c>
      <c r="E432" s="200">
        <f>B432*C432*D432</f>
        <v>0.223875</v>
      </c>
      <c r="F432" s="447"/>
    </row>
    <row r="433" spans="1:6" ht="12.75">
      <c r="A433" s="174" t="s">
        <v>283</v>
      </c>
      <c r="B433" s="175">
        <v>5.97</v>
      </c>
      <c r="C433" s="171">
        <v>0.15</v>
      </c>
      <c r="D433" s="171">
        <v>0.25</v>
      </c>
      <c r="E433" s="200">
        <f aca="true" t="shared" si="10" ref="E433:E438">B433*C433*D433</f>
        <v>0.223875</v>
      </c>
      <c r="F433" s="447"/>
    </row>
    <row r="434" spans="1:6" ht="12.75">
      <c r="A434" s="174" t="s">
        <v>284</v>
      </c>
      <c r="B434" s="175">
        <v>4.4</v>
      </c>
      <c r="C434" s="171">
        <v>0.15</v>
      </c>
      <c r="D434" s="171">
        <v>0.25</v>
      </c>
      <c r="E434" s="200">
        <f t="shared" si="10"/>
        <v>0.165</v>
      </c>
      <c r="F434" s="447"/>
    </row>
    <row r="435" spans="1:6" ht="12.75">
      <c r="A435" s="174" t="s">
        <v>285</v>
      </c>
      <c r="B435" s="175">
        <v>10.99</v>
      </c>
      <c r="C435" s="171">
        <v>0.15</v>
      </c>
      <c r="D435" s="171">
        <v>0.25</v>
      </c>
      <c r="E435" s="200">
        <f t="shared" si="10"/>
        <v>0.412125</v>
      </c>
      <c r="F435" s="447"/>
    </row>
    <row r="436" spans="1:6" ht="12.75">
      <c r="A436" s="174" t="s">
        <v>286</v>
      </c>
      <c r="B436" s="175">
        <v>4.92</v>
      </c>
      <c r="C436" s="171">
        <v>0.15</v>
      </c>
      <c r="D436" s="171">
        <v>0.25</v>
      </c>
      <c r="E436" s="200">
        <f t="shared" si="10"/>
        <v>0.1845</v>
      </c>
      <c r="F436" s="447"/>
    </row>
    <row r="437" spans="1:6" ht="12.75">
      <c r="A437" s="174" t="s">
        <v>287</v>
      </c>
      <c r="B437" s="175">
        <v>5.07</v>
      </c>
      <c r="C437" s="171">
        <v>0.15</v>
      </c>
      <c r="D437" s="171">
        <v>0.25</v>
      </c>
      <c r="E437" s="200">
        <f t="shared" si="10"/>
        <v>0.19012500000000002</v>
      </c>
      <c r="F437" s="447"/>
    </row>
    <row r="438" spans="1:6" ht="12.75">
      <c r="A438" s="174" t="s">
        <v>288</v>
      </c>
      <c r="B438" s="175">
        <v>6.22</v>
      </c>
      <c r="C438" s="171">
        <v>0.15</v>
      </c>
      <c r="D438" s="171">
        <v>0.25</v>
      </c>
      <c r="E438" s="200">
        <f t="shared" si="10"/>
        <v>0.23324999999999999</v>
      </c>
      <c r="F438" s="447"/>
    </row>
    <row r="439" spans="1:6" ht="12.75">
      <c r="A439" s="414"/>
      <c r="B439" s="415"/>
      <c r="C439" s="415"/>
      <c r="D439" s="416"/>
      <c r="E439" s="175">
        <f>SUM(E432:E438)</f>
        <v>1.6327500000000001</v>
      </c>
      <c r="F439" s="176" t="s">
        <v>9</v>
      </c>
    </row>
    <row r="440" spans="1:6" ht="12.75">
      <c r="A440" s="189"/>
      <c r="B440" s="10"/>
      <c r="C440" s="10"/>
      <c r="D440" s="10"/>
      <c r="E440" s="10"/>
      <c r="F440" s="190"/>
    </row>
    <row r="441" spans="1:6" ht="12.75">
      <c r="A441" s="195" t="s">
        <v>332</v>
      </c>
      <c r="B441" s="49" t="s">
        <v>262</v>
      </c>
      <c r="C441" s="49" t="s">
        <v>261</v>
      </c>
      <c r="D441" s="172" t="s">
        <v>244</v>
      </c>
      <c r="E441" s="172" t="s">
        <v>263</v>
      </c>
      <c r="F441" s="205"/>
    </row>
    <row r="442" spans="1:6" ht="12.75">
      <c r="A442" s="174" t="s">
        <v>282</v>
      </c>
      <c r="B442" s="175">
        <v>2.1</v>
      </c>
      <c r="C442" s="171">
        <v>0.15</v>
      </c>
      <c r="D442" s="171">
        <v>0.2</v>
      </c>
      <c r="E442" s="200">
        <f>B442*C442*D442</f>
        <v>0.063</v>
      </c>
      <c r="F442" s="446"/>
    </row>
    <row r="443" spans="1:6" ht="12.75">
      <c r="A443" s="174" t="s">
        <v>283</v>
      </c>
      <c r="B443" s="175">
        <v>2.1</v>
      </c>
      <c r="C443" s="171">
        <v>0.15</v>
      </c>
      <c r="D443" s="171">
        <v>0.2</v>
      </c>
      <c r="E443" s="200">
        <f>B443*C443*D443</f>
        <v>0.063</v>
      </c>
      <c r="F443" s="447"/>
    </row>
    <row r="444" spans="1:6" ht="12.75">
      <c r="A444" s="174" t="s">
        <v>284</v>
      </c>
      <c r="B444" s="175">
        <v>2.1</v>
      </c>
      <c r="C444" s="171">
        <v>0.15</v>
      </c>
      <c r="D444" s="171">
        <v>0.2</v>
      </c>
      <c r="E444" s="200">
        <f>B444*C444*D444</f>
        <v>0.063</v>
      </c>
      <c r="F444" s="447"/>
    </row>
    <row r="445" spans="1:6" ht="12.75">
      <c r="A445" s="174" t="s">
        <v>285</v>
      </c>
      <c r="B445" s="175">
        <v>4.6</v>
      </c>
      <c r="C445" s="171">
        <v>0.15</v>
      </c>
      <c r="D445" s="171">
        <v>0.2</v>
      </c>
      <c r="E445" s="200">
        <f>B445*C445*D445</f>
        <v>0.13799999999999998</v>
      </c>
      <c r="F445" s="447"/>
    </row>
    <row r="446" spans="1:6" ht="12.75">
      <c r="A446" s="414"/>
      <c r="B446" s="415"/>
      <c r="C446" s="415"/>
      <c r="D446" s="416"/>
      <c r="E446" s="175">
        <f>SUM(E442:E445)</f>
        <v>0.32699999999999996</v>
      </c>
      <c r="F446" s="176" t="s">
        <v>9</v>
      </c>
    </row>
    <row r="447" spans="1:6" ht="12.75">
      <c r="A447" s="189"/>
      <c r="B447" s="10"/>
      <c r="C447" s="10"/>
      <c r="D447" s="10"/>
      <c r="E447" s="10"/>
      <c r="F447" s="190"/>
    </row>
    <row r="448" spans="1:6" ht="13.5" thickBot="1">
      <c r="A448" s="198"/>
      <c r="B448" s="199"/>
      <c r="C448" s="469" t="s">
        <v>299</v>
      </c>
      <c r="D448" s="469"/>
      <c r="E448" s="179">
        <f>E439+E446</f>
        <v>1.95975</v>
      </c>
      <c r="F448" s="180" t="s">
        <v>9</v>
      </c>
    </row>
    <row r="449" spans="1:6" ht="12.75">
      <c r="A449" s="10"/>
      <c r="B449" s="10"/>
      <c r="C449" s="193"/>
      <c r="D449" s="193"/>
      <c r="E449" s="203"/>
      <c r="F449" s="203"/>
    </row>
    <row r="450" ht="13.5" thickBot="1">
      <c r="A450" s="287" t="s">
        <v>441</v>
      </c>
    </row>
    <row r="451" spans="1:8" ht="50.25" customHeight="1">
      <c r="A451" s="440" t="s">
        <v>461</v>
      </c>
      <c r="B451" s="441"/>
      <c r="C451" s="441"/>
      <c r="D451" s="442"/>
      <c r="E451" s="204"/>
      <c r="F451" s="204"/>
      <c r="G451" s="10"/>
      <c r="H451" s="10"/>
    </row>
    <row r="452" spans="1:8" ht="13.5" customHeight="1">
      <c r="A452" s="513" t="s">
        <v>272</v>
      </c>
      <c r="B452" s="212" t="s">
        <v>262</v>
      </c>
      <c r="C452" s="212" t="s">
        <v>244</v>
      </c>
      <c r="D452" s="213" t="s">
        <v>329</v>
      </c>
      <c r="E452" s="214"/>
      <c r="F452" s="215"/>
      <c r="G452" s="10"/>
      <c r="H452" s="10"/>
    </row>
    <row r="453" spans="1:8" ht="12.75">
      <c r="A453" s="513"/>
      <c r="B453" s="216">
        <v>2.7</v>
      </c>
      <c r="C453" s="512">
        <v>2.65</v>
      </c>
      <c r="D453" s="511">
        <f>B469*C453</f>
        <v>88.72199999999997</v>
      </c>
      <c r="E453" s="204"/>
      <c r="F453" s="204"/>
      <c r="G453" s="10"/>
      <c r="H453" s="10"/>
    </row>
    <row r="454" spans="1:8" ht="12.75">
      <c r="A454" s="513"/>
      <c r="B454" s="216">
        <v>2.67</v>
      </c>
      <c r="C454" s="512"/>
      <c r="D454" s="511"/>
      <c r="E454" s="218"/>
      <c r="F454" s="218"/>
      <c r="G454" s="203"/>
      <c r="H454" s="10"/>
    </row>
    <row r="455" spans="1:8" ht="12.75">
      <c r="A455" s="513"/>
      <c r="B455" s="216">
        <v>2.66</v>
      </c>
      <c r="C455" s="512"/>
      <c r="D455" s="511"/>
      <c r="E455" s="218"/>
      <c r="F455" s="218"/>
      <c r="G455" s="203"/>
      <c r="H455" s="10"/>
    </row>
    <row r="456" spans="1:8" ht="12.75">
      <c r="A456" s="513"/>
      <c r="B456" s="216">
        <v>2.66</v>
      </c>
      <c r="C456" s="512"/>
      <c r="D456" s="511"/>
      <c r="E456" s="218"/>
      <c r="F456" s="218"/>
      <c r="G456" s="203"/>
      <c r="H456" s="10"/>
    </row>
    <row r="457" spans="1:8" ht="12.75">
      <c r="A457" s="513"/>
      <c r="B457" s="216">
        <v>2.66</v>
      </c>
      <c r="C457" s="512"/>
      <c r="D457" s="511"/>
      <c r="E457" s="218"/>
      <c r="F457" s="214"/>
      <c r="G457" s="10"/>
      <c r="H457" s="10"/>
    </row>
    <row r="458" spans="1:8" ht="12.75">
      <c r="A458" s="513"/>
      <c r="B458" s="219">
        <v>2.66</v>
      </c>
      <c r="C458" s="512"/>
      <c r="D458" s="511"/>
      <c r="E458" s="215"/>
      <c r="F458" s="215"/>
      <c r="G458" s="10"/>
      <c r="H458" s="10"/>
    </row>
    <row r="459" spans="1:8" ht="12.75">
      <c r="A459" s="513"/>
      <c r="B459" s="219">
        <v>2.15</v>
      </c>
      <c r="C459" s="512"/>
      <c r="D459" s="511"/>
      <c r="E459" s="215"/>
      <c r="F459" s="215"/>
      <c r="G459" s="10"/>
      <c r="H459" s="10"/>
    </row>
    <row r="460" spans="1:8" ht="12.75">
      <c r="A460" s="513"/>
      <c r="B460" s="219">
        <v>3.22</v>
      </c>
      <c r="C460" s="512"/>
      <c r="D460" s="511"/>
      <c r="E460" s="215"/>
      <c r="F460" s="215"/>
      <c r="G460" s="10"/>
      <c r="H460" s="10"/>
    </row>
    <row r="461" spans="1:8" ht="12.75">
      <c r="A461" s="513"/>
      <c r="B461" s="219">
        <v>0.9</v>
      </c>
      <c r="C461" s="512"/>
      <c r="D461" s="511"/>
      <c r="E461" s="10"/>
      <c r="F461" s="10"/>
      <c r="G461" s="10"/>
      <c r="H461" s="10"/>
    </row>
    <row r="462" spans="1:8" ht="12.75">
      <c r="A462" s="513"/>
      <c r="B462" s="219">
        <v>2.35</v>
      </c>
      <c r="C462" s="512"/>
      <c r="D462" s="511"/>
      <c r="E462" s="10"/>
      <c r="F462" s="10"/>
      <c r="G462" s="10"/>
      <c r="H462" s="10"/>
    </row>
    <row r="463" spans="1:8" ht="12.75">
      <c r="A463" s="513"/>
      <c r="B463" s="219">
        <v>0.9</v>
      </c>
      <c r="C463" s="512"/>
      <c r="D463" s="511"/>
      <c r="E463" s="10"/>
      <c r="F463" s="10"/>
      <c r="G463" s="10"/>
      <c r="H463" s="10"/>
    </row>
    <row r="464" spans="1:8" ht="12.75">
      <c r="A464" s="513"/>
      <c r="B464" s="219">
        <v>2.15</v>
      </c>
      <c r="C464" s="512"/>
      <c r="D464" s="511"/>
      <c r="E464" s="10"/>
      <c r="F464" s="10"/>
      <c r="G464" s="10"/>
      <c r="H464" s="10"/>
    </row>
    <row r="465" spans="1:8" ht="12.75">
      <c r="A465" s="513"/>
      <c r="B465" s="219">
        <v>1.65</v>
      </c>
      <c r="C465" s="512"/>
      <c r="D465" s="511"/>
      <c r="E465" s="10"/>
      <c r="F465" s="10"/>
      <c r="G465" s="10"/>
      <c r="H465" s="10"/>
    </row>
    <row r="466" spans="1:8" ht="12.75">
      <c r="A466" s="513"/>
      <c r="B466" s="219">
        <v>0.9</v>
      </c>
      <c r="C466" s="512"/>
      <c r="D466" s="511"/>
      <c r="E466" s="10"/>
      <c r="F466" s="10"/>
      <c r="G466" s="10"/>
      <c r="H466" s="10"/>
    </row>
    <row r="467" spans="1:8" ht="12.75">
      <c r="A467" s="513"/>
      <c r="B467" s="219">
        <v>2.35</v>
      </c>
      <c r="C467" s="512"/>
      <c r="D467" s="511"/>
      <c r="E467" s="10"/>
      <c r="F467" s="10"/>
      <c r="G467" s="10"/>
      <c r="H467" s="10"/>
    </row>
    <row r="468" spans="1:8" ht="12.75">
      <c r="A468" s="513"/>
      <c r="B468" s="219">
        <v>0.9</v>
      </c>
      <c r="C468" s="512"/>
      <c r="D468" s="511"/>
      <c r="E468" s="10"/>
      <c r="F468" s="10"/>
      <c r="G468" s="10"/>
      <c r="H468" s="10"/>
    </row>
    <row r="469" spans="1:8" ht="12.75">
      <c r="A469" s="206" t="s">
        <v>273</v>
      </c>
      <c r="B469" s="175">
        <f>SUM(B453:B468)</f>
        <v>33.47999999999999</v>
      </c>
      <c r="C469" s="512"/>
      <c r="D469" s="511"/>
      <c r="E469" s="10"/>
      <c r="F469" s="10"/>
      <c r="G469" s="10"/>
      <c r="H469" s="10"/>
    </row>
    <row r="470" spans="1:8" ht="12.75">
      <c r="A470" s="201"/>
      <c r="B470" s="220"/>
      <c r="C470" s="221"/>
      <c r="D470" s="222"/>
      <c r="E470" s="10"/>
      <c r="F470" s="10"/>
      <c r="G470" s="10"/>
      <c r="H470" s="10"/>
    </row>
    <row r="471" spans="1:8" ht="12.75">
      <c r="A471" s="414" t="s">
        <v>336</v>
      </c>
      <c r="B471" s="415"/>
      <c r="C471" s="416"/>
      <c r="D471" s="217">
        <v>2.25</v>
      </c>
      <c r="E471" s="160"/>
      <c r="F471" s="10"/>
      <c r="G471" s="10"/>
      <c r="H471" s="10"/>
    </row>
    <row r="472" spans="1:5" ht="12.75">
      <c r="A472" s="223"/>
      <c r="B472" s="224"/>
      <c r="C472" s="224"/>
      <c r="D472" s="225"/>
      <c r="E472" s="10"/>
    </row>
    <row r="473" spans="1:4" ht="12.75">
      <c r="A473" s="507" t="s">
        <v>328</v>
      </c>
      <c r="B473" s="175">
        <v>1.25</v>
      </c>
      <c r="C473" s="508">
        <v>2.1</v>
      </c>
      <c r="D473" s="511">
        <f>B479*C473</f>
        <v>20.16</v>
      </c>
    </row>
    <row r="474" spans="1:4" ht="12.75">
      <c r="A474" s="507"/>
      <c r="B474" s="175">
        <v>1.25</v>
      </c>
      <c r="C474" s="509"/>
      <c r="D474" s="511"/>
    </row>
    <row r="475" spans="1:4" ht="12.75">
      <c r="A475" s="507"/>
      <c r="B475" s="175">
        <v>2.3</v>
      </c>
      <c r="C475" s="509"/>
      <c r="D475" s="511"/>
    </row>
    <row r="476" spans="1:4" ht="12.75">
      <c r="A476" s="507"/>
      <c r="B476" s="175">
        <v>1.25</v>
      </c>
      <c r="C476" s="509"/>
      <c r="D476" s="511"/>
    </row>
    <row r="477" spans="1:4" ht="12.75">
      <c r="A477" s="507"/>
      <c r="B477" s="175">
        <v>1.25</v>
      </c>
      <c r="C477" s="509"/>
      <c r="D477" s="511"/>
    </row>
    <row r="478" spans="1:4" ht="12.75">
      <c r="A478" s="507"/>
      <c r="B478" s="175">
        <v>2.3</v>
      </c>
      <c r="C478" s="509"/>
      <c r="D478" s="511"/>
    </row>
    <row r="479" spans="1:4" ht="12.75">
      <c r="A479" s="206" t="s">
        <v>273</v>
      </c>
      <c r="B479" s="175">
        <f>SUM(B473:B478)</f>
        <v>9.6</v>
      </c>
      <c r="C479" s="510"/>
      <c r="D479" s="511"/>
    </row>
    <row r="480" spans="1:4" ht="12.75">
      <c r="A480" s="227"/>
      <c r="B480" s="203"/>
      <c r="C480" s="228"/>
      <c r="D480" s="222"/>
    </row>
    <row r="481" spans="1:4" ht="12.75">
      <c r="A481" s="507" t="s">
        <v>264</v>
      </c>
      <c r="B481" s="175">
        <v>1.85</v>
      </c>
      <c r="C481" s="508">
        <v>2.3</v>
      </c>
      <c r="D481" s="514">
        <f>B485*C481</f>
        <v>21.965</v>
      </c>
    </row>
    <row r="482" spans="1:4" ht="12.75">
      <c r="A482" s="507"/>
      <c r="B482" s="175">
        <v>1.85</v>
      </c>
      <c r="C482" s="509"/>
      <c r="D482" s="515"/>
    </row>
    <row r="483" spans="1:4" ht="12.75">
      <c r="A483" s="507"/>
      <c r="B483" s="175">
        <v>1.85</v>
      </c>
      <c r="C483" s="509"/>
      <c r="D483" s="515"/>
    </row>
    <row r="484" spans="1:4" ht="12.75">
      <c r="A484" s="507"/>
      <c r="B484" s="175">
        <v>4</v>
      </c>
      <c r="C484" s="509"/>
      <c r="D484" s="515"/>
    </row>
    <row r="485" spans="1:4" ht="12.75">
      <c r="A485" s="206" t="s">
        <v>273</v>
      </c>
      <c r="B485" s="175">
        <f>SUM(B481:B484)</f>
        <v>9.55</v>
      </c>
      <c r="C485" s="510"/>
      <c r="D485" s="516"/>
    </row>
    <row r="486" spans="1:4" ht="12.75">
      <c r="A486" s="227"/>
      <c r="B486" s="203"/>
      <c r="C486" s="228"/>
      <c r="D486" s="222"/>
    </row>
    <row r="487" spans="1:4" ht="12.75">
      <c r="A487" s="414" t="s">
        <v>608</v>
      </c>
      <c r="B487" s="415"/>
      <c r="C487" s="416"/>
      <c r="D487" s="217">
        <v>0.8</v>
      </c>
    </row>
    <row r="488" spans="1:4" ht="12.75">
      <c r="A488" s="227"/>
      <c r="B488" s="203"/>
      <c r="C488" s="228"/>
      <c r="D488" s="222"/>
    </row>
    <row r="489" spans="1:4" ht="12.75">
      <c r="A489" s="507" t="s">
        <v>333</v>
      </c>
      <c r="B489" s="175">
        <v>1.3</v>
      </c>
      <c r="C489" s="508">
        <v>2.1</v>
      </c>
      <c r="D489" s="514">
        <f>B491*C489</f>
        <v>6.615000000000001</v>
      </c>
    </row>
    <row r="490" spans="1:4" ht="12.75">
      <c r="A490" s="507"/>
      <c r="B490" s="175">
        <v>1.85</v>
      </c>
      <c r="C490" s="509"/>
      <c r="D490" s="515"/>
    </row>
    <row r="491" spans="1:4" ht="12.75">
      <c r="A491" s="206" t="s">
        <v>273</v>
      </c>
      <c r="B491" s="175">
        <f>SUM(B489:B490)</f>
        <v>3.1500000000000004</v>
      </c>
      <c r="C491" s="510"/>
      <c r="D491" s="516"/>
    </row>
    <row r="492" spans="1:4" ht="12.75">
      <c r="A492" s="227"/>
      <c r="B492" s="203"/>
      <c r="C492" s="228"/>
      <c r="D492" s="222"/>
    </row>
    <row r="493" spans="1:4" ht="12.75">
      <c r="A493" s="523" t="s">
        <v>245</v>
      </c>
      <c r="B493" s="524"/>
      <c r="C493" s="524"/>
      <c r="D493" s="525"/>
    </row>
    <row r="494" spans="1:4" ht="12.75">
      <c r="A494" s="229" t="s">
        <v>334</v>
      </c>
      <c r="B494" s="212" t="s">
        <v>262</v>
      </c>
      <c r="C494" s="177" t="s">
        <v>261</v>
      </c>
      <c r="D494" s="182" t="s">
        <v>220</v>
      </c>
    </row>
    <row r="495" spans="1:4" ht="12.75">
      <c r="A495" s="230">
        <v>3</v>
      </c>
      <c r="B495" s="216">
        <v>0.8</v>
      </c>
      <c r="C495" s="175">
        <v>2.1</v>
      </c>
      <c r="D495" s="176">
        <f aca="true" t="shared" si="11" ref="D495:D500">A495*B495*C495</f>
        <v>5.040000000000001</v>
      </c>
    </row>
    <row r="496" spans="1:4" ht="12.75">
      <c r="A496" s="230">
        <v>6</v>
      </c>
      <c r="B496" s="216">
        <v>0.6</v>
      </c>
      <c r="C496" s="175">
        <v>2</v>
      </c>
      <c r="D496" s="176">
        <f t="shared" si="11"/>
        <v>7.199999999999999</v>
      </c>
    </row>
    <row r="497" spans="1:4" ht="12.75">
      <c r="A497" s="230">
        <v>4</v>
      </c>
      <c r="B497" s="216">
        <v>1.5</v>
      </c>
      <c r="C497" s="175">
        <v>1.2</v>
      </c>
      <c r="D497" s="176">
        <f t="shared" si="11"/>
        <v>7.199999999999999</v>
      </c>
    </row>
    <row r="498" spans="1:4" ht="12.75">
      <c r="A498" s="230">
        <v>2</v>
      </c>
      <c r="B498" s="216">
        <v>0.7</v>
      </c>
      <c r="C498" s="175">
        <v>0.8</v>
      </c>
      <c r="D498" s="176">
        <f t="shared" si="11"/>
        <v>1.1199999999999999</v>
      </c>
    </row>
    <row r="499" spans="1:4" ht="12.75">
      <c r="A499" s="230">
        <v>2</v>
      </c>
      <c r="B499" s="216">
        <v>0.8</v>
      </c>
      <c r="C499" s="175">
        <v>0.8</v>
      </c>
      <c r="D499" s="176">
        <f t="shared" si="11"/>
        <v>1.2800000000000002</v>
      </c>
    </row>
    <row r="500" spans="1:4" ht="12.75">
      <c r="A500" s="230">
        <v>2</v>
      </c>
      <c r="B500" s="216">
        <v>0.7</v>
      </c>
      <c r="C500" s="175">
        <v>0.5</v>
      </c>
      <c r="D500" s="176">
        <f t="shared" si="11"/>
        <v>0.7</v>
      </c>
    </row>
    <row r="501" spans="1:4" ht="12.75">
      <c r="A501" s="231"/>
      <c r="B501" s="526" t="s">
        <v>335</v>
      </c>
      <c r="C501" s="526"/>
      <c r="D501" s="176">
        <f>SUM(D495:D500)</f>
        <v>22.54</v>
      </c>
    </row>
    <row r="502" spans="1:4" ht="12.75">
      <c r="A502" s="231"/>
      <c r="B502" s="218"/>
      <c r="C502" s="218"/>
      <c r="D502" s="232"/>
    </row>
    <row r="503" spans="1:4" ht="12.75" customHeight="1">
      <c r="A503" s="517" t="s">
        <v>338</v>
      </c>
      <c r="B503" s="518"/>
      <c r="C503" s="519"/>
      <c r="D503" s="176">
        <f>(D453+D471+D473+D481+D487+D489)-D501</f>
        <v>117.97199999999998</v>
      </c>
    </row>
    <row r="504" spans="1:4" ht="13.5" thickBot="1">
      <c r="A504" s="520"/>
      <c r="B504" s="521"/>
      <c r="C504" s="522"/>
      <c r="D504" s="184" t="s">
        <v>15</v>
      </c>
    </row>
    <row r="505" ht="13.5" thickBot="1"/>
    <row r="506" spans="1:4" ht="26.25" customHeight="1">
      <c r="A506" s="396" t="s">
        <v>323</v>
      </c>
      <c r="B506" s="397"/>
      <c r="C506" s="397"/>
      <c r="D506" s="398"/>
    </row>
    <row r="507" spans="1:4" ht="25.5">
      <c r="A507" s="226" t="s">
        <v>238</v>
      </c>
      <c r="B507" s="172" t="s">
        <v>236</v>
      </c>
      <c r="C507" s="172" t="s">
        <v>262</v>
      </c>
      <c r="D507" s="233" t="s">
        <v>273</v>
      </c>
    </row>
    <row r="508" spans="1:7" ht="12.75">
      <c r="A508" s="226" t="s">
        <v>229</v>
      </c>
      <c r="B508" s="200">
        <v>4</v>
      </c>
      <c r="C508" s="200">
        <v>2.1</v>
      </c>
      <c r="D508" s="234">
        <f aca="true" t="shared" si="12" ref="D508:D514">B508*C508</f>
        <v>8.4</v>
      </c>
      <c r="G508" s="228"/>
    </row>
    <row r="509" spans="1:4" ht="12.75">
      <c r="A509" s="226" t="s">
        <v>230</v>
      </c>
      <c r="B509" s="200">
        <v>1</v>
      </c>
      <c r="C509" s="175">
        <v>1.2</v>
      </c>
      <c r="D509" s="234">
        <f t="shared" si="12"/>
        <v>1.2</v>
      </c>
    </row>
    <row r="510" spans="1:7" ht="12.75">
      <c r="A510" s="226" t="s">
        <v>230</v>
      </c>
      <c r="B510" s="200">
        <v>1</v>
      </c>
      <c r="C510" s="175">
        <v>1.1</v>
      </c>
      <c r="D510" s="234">
        <f t="shared" si="12"/>
        <v>1.1</v>
      </c>
      <c r="G510" s="235"/>
    </row>
    <row r="511" spans="1:4" ht="12.75">
      <c r="A511" s="226" t="s">
        <v>231</v>
      </c>
      <c r="B511" s="200">
        <v>1</v>
      </c>
      <c r="C511" s="175">
        <v>1.2</v>
      </c>
      <c r="D511" s="234">
        <f t="shared" si="12"/>
        <v>1.2</v>
      </c>
    </row>
    <row r="512" spans="1:4" ht="12.75">
      <c r="A512" s="226" t="s">
        <v>231</v>
      </c>
      <c r="B512" s="200">
        <v>1</v>
      </c>
      <c r="C512" s="175">
        <v>1.1</v>
      </c>
      <c r="D512" s="234">
        <f t="shared" si="12"/>
        <v>1.1</v>
      </c>
    </row>
    <row r="513" spans="1:4" ht="12.75">
      <c r="A513" s="226" t="s">
        <v>325</v>
      </c>
      <c r="B513" s="200">
        <v>1</v>
      </c>
      <c r="C513" s="175">
        <v>1.1</v>
      </c>
      <c r="D513" s="217">
        <f t="shared" si="12"/>
        <v>1.1</v>
      </c>
    </row>
    <row r="514" spans="1:4" ht="12.75">
      <c r="A514" s="191" t="s">
        <v>233</v>
      </c>
      <c r="B514" s="175">
        <v>1</v>
      </c>
      <c r="C514" s="175">
        <v>1.1</v>
      </c>
      <c r="D514" s="176">
        <f t="shared" si="12"/>
        <v>1.1</v>
      </c>
    </row>
    <row r="515" spans="1:4" ht="12.75">
      <c r="A515" s="189"/>
      <c r="B515" s="10"/>
      <c r="C515" s="177" t="s">
        <v>214</v>
      </c>
      <c r="D515" s="176">
        <f>SUM(D508:D514)</f>
        <v>15.199999999999998</v>
      </c>
    </row>
    <row r="516" spans="1:4" ht="13.5" thickBot="1">
      <c r="A516" s="198"/>
      <c r="B516" s="199"/>
      <c r="C516" s="199"/>
      <c r="D516" s="184" t="s">
        <v>11</v>
      </c>
    </row>
    <row r="517" ht="13.5" thickBot="1"/>
    <row r="518" spans="1:4" ht="25.5" customHeight="1">
      <c r="A518" s="396" t="s">
        <v>326</v>
      </c>
      <c r="B518" s="397"/>
      <c r="C518" s="397"/>
      <c r="D518" s="398"/>
    </row>
    <row r="519" spans="1:4" ht="25.5">
      <c r="A519" s="226" t="s">
        <v>238</v>
      </c>
      <c r="B519" s="172" t="s">
        <v>324</v>
      </c>
      <c r="C519" s="172" t="s">
        <v>262</v>
      </c>
      <c r="D519" s="233" t="s">
        <v>273</v>
      </c>
    </row>
    <row r="520" spans="1:4" ht="12.75">
      <c r="A520" s="226" t="s">
        <v>229</v>
      </c>
      <c r="B520" s="200">
        <v>4</v>
      </c>
      <c r="C520" s="200">
        <v>2.1</v>
      </c>
      <c r="D520" s="234">
        <f aca="true" t="shared" si="13" ref="D520:D526">B520*C520</f>
        <v>8.4</v>
      </c>
    </row>
    <row r="521" spans="1:4" ht="12.75">
      <c r="A521" s="226" t="s">
        <v>230</v>
      </c>
      <c r="B521" s="200">
        <v>1</v>
      </c>
      <c r="C521" s="175">
        <v>1.2</v>
      </c>
      <c r="D521" s="234">
        <f t="shared" si="13"/>
        <v>1.2</v>
      </c>
    </row>
    <row r="522" spans="1:4" ht="12.75">
      <c r="A522" s="226" t="s">
        <v>230</v>
      </c>
      <c r="B522" s="200">
        <v>1</v>
      </c>
      <c r="C522" s="175">
        <v>1.1</v>
      </c>
      <c r="D522" s="234">
        <f t="shared" si="13"/>
        <v>1.1</v>
      </c>
    </row>
    <row r="523" spans="1:4" ht="12.75">
      <c r="A523" s="226" t="s">
        <v>231</v>
      </c>
      <c r="B523" s="200">
        <v>1</v>
      </c>
      <c r="C523" s="175">
        <v>1.2</v>
      </c>
      <c r="D523" s="234">
        <f t="shared" si="13"/>
        <v>1.2</v>
      </c>
    </row>
    <row r="524" spans="1:4" ht="12.75">
      <c r="A524" s="226" t="s">
        <v>231</v>
      </c>
      <c r="B524" s="200">
        <v>1</v>
      </c>
      <c r="C524" s="175">
        <v>1.1</v>
      </c>
      <c r="D524" s="234">
        <f t="shared" si="13"/>
        <v>1.1</v>
      </c>
    </row>
    <row r="525" spans="1:4" ht="12.75">
      <c r="A525" s="226" t="s">
        <v>325</v>
      </c>
      <c r="B525" s="171">
        <v>1</v>
      </c>
      <c r="C525" s="175">
        <v>1.1</v>
      </c>
      <c r="D525" s="217">
        <f t="shared" si="13"/>
        <v>1.1</v>
      </c>
    </row>
    <row r="526" spans="1:4" ht="12.75">
      <c r="A526" s="191" t="s">
        <v>233</v>
      </c>
      <c r="B526" s="175">
        <v>1</v>
      </c>
      <c r="C526" s="175">
        <v>1.1</v>
      </c>
      <c r="D526" s="176">
        <f t="shared" si="13"/>
        <v>1.1</v>
      </c>
    </row>
    <row r="527" spans="1:4" ht="12.75">
      <c r="A527" s="189"/>
      <c r="B527" s="10"/>
      <c r="C527" s="177" t="s">
        <v>214</v>
      </c>
      <c r="D527" s="176">
        <f>SUM(D520:D526)</f>
        <v>15.199999999999998</v>
      </c>
    </row>
    <row r="528" spans="1:4" ht="13.5" thickBot="1">
      <c r="A528" s="198"/>
      <c r="B528" s="199"/>
      <c r="C528" s="199"/>
      <c r="D528" s="184" t="s">
        <v>11</v>
      </c>
    </row>
    <row r="529" ht="13.5" thickBot="1"/>
    <row r="530" spans="1:4" ht="26.25" customHeight="1">
      <c r="A530" s="396" t="s">
        <v>327</v>
      </c>
      <c r="B530" s="397"/>
      <c r="C530" s="397"/>
      <c r="D530" s="398"/>
    </row>
    <row r="531" spans="1:4" ht="25.5">
      <c r="A531" s="226" t="s">
        <v>238</v>
      </c>
      <c r="B531" s="172" t="s">
        <v>324</v>
      </c>
      <c r="C531" s="172" t="s">
        <v>262</v>
      </c>
      <c r="D531" s="233" t="s">
        <v>273</v>
      </c>
    </row>
    <row r="532" spans="1:4" ht="12.75">
      <c r="A532" s="226" t="s">
        <v>229</v>
      </c>
      <c r="B532" s="200">
        <v>1</v>
      </c>
      <c r="C532" s="200">
        <v>1.4</v>
      </c>
      <c r="D532" s="234">
        <f aca="true" t="shared" si="14" ref="D532:D539">B532*C532</f>
        <v>1.4</v>
      </c>
    </row>
    <row r="533" spans="1:4" ht="12.75">
      <c r="A533" s="226" t="s">
        <v>230</v>
      </c>
      <c r="B533" s="200">
        <v>1</v>
      </c>
      <c r="C533" s="175">
        <v>1.2</v>
      </c>
      <c r="D533" s="234">
        <f t="shared" si="14"/>
        <v>1.2</v>
      </c>
    </row>
    <row r="534" spans="1:4" ht="12.75">
      <c r="A534" s="226" t="s">
        <v>230</v>
      </c>
      <c r="B534" s="200">
        <v>2</v>
      </c>
      <c r="C534" s="175">
        <v>1</v>
      </c>
      <c r="D534" s="234">
        <f t="shared" si="14"/>
        <v>2</v>
      </c>
    </row>
    <row r="535" spans="1:4" ht="12.75">
      <c r="A535" s="226" t="s">
        <v>231</v>
      </c>
      <c r="B535" s="200">
        <v>1</v>
      </c>
      <c r="C535" s="175">
        <v>1.2</v>
      </c>
      <c r="D535" s="234">
        <f t="shared" si="14"/>
        <v>1.2</v>
      </c>
    </row>
    <row r="536" spans="1:4" ht="12.75">
      <c r="A536" s="226" t="s">
        <v>231</v>
      </c>
      <c r="B536" s="200">
        <v>2</v>
      </c>
      <c r="C536" s="175">
        <v>1</v>
      </c>
      <c r="D536" s="234">
        <f t="shared" si="14"/>
        <v>2</v>
      </c>
    </row>
    <row r="537" spans="1:4" ht="12.75">
      <c r="A537" s="226" t="s">
        <v>325</v>
      </c>
      <c r="B537" s="200">
        <v>1</v>
      </c>
      <c r="C537" s="175">
        <v>1.1</v>
      </c>
      <c r="D537" s="217">
        <f t="shared" si="14"/>
        <v>1.1</v>
      </c>
    </row>
    <row r="538" spans="1:4" ht="12.75">
      <c r="A538" s="226" t="s">
        <v>325</v>
      </c>
      <c r="B538" s="175">
        <v>2</v>
      </c>
      <c r="C538" s="175">
        <v>1</v>
      </c>
      <c r="D538" s="176">
        <f t="shared" si="14"/>
        <v>2</v>
      </c>
    </row>
    <row r="539" spans="1:4" ht="12.75">
      <c r="A539" s="191" t="s">
        <v>233</v>
      </c>
      <c r="B539" s="175">
        <v>1</v>
      </c>
      <c r="C539" s="236">
        <v>1.2</v>
      </c>
      <c r="D539" s="237">
        <f t="shared" si="14"/>
        <v>1.2</v>
      </c>
    </row>
    <row r="540" spans="1:4" ht="12.75">
      <c r="A540" s="189"/>
      <c r="B540" s="10"/>
      <c r="C540" s="177" t="s">
        <v>214</v>
      </c>
      <c r="D540" s="176">
        <f>SUM(D532:D539)</f>
        <v>12.1</v>
      </c>
    </row>
    <row r="541" spans="1:4" ht="13.5" thickBot="1">
      <c r="A541" s="198"/>
      <c r="B541" s="199"/>
      <c r="C541" s="199"/>
      <c r="D541" s="184" t="s">
        <v>11</v>
      </c>
    </row>
    <row r="543" ht="13.5" thickBot="1">
      <c r="A543" s="287" t="s">
        <v>190</v>
      </c>
    </row>
    <row r="544" spans="1:8" ht="39" customHeight="1">
      <c r="A544" s="440" t="s">
        <v>462</v>
      </c>
      <c r="B544" s="441"/>
      <c r="C544" s="442"/>
      <c r="D544" s="193"/>
      <c r="E544" s="193"/>
      <c r="F544" s="193"/>
      <c r="G544" s="193"/>
      <c r="H544" s="160"/>
    </row>
    <row r="545" spans="1:8" ht="13.5" thickBot="1">
      <c r="A545" s="168" t="s">
        <v>227</v>
      </c>
      <c r="B545" s="179">
        <v>9</v>
      </c>
      <c r="C545" s="184" t="s">
        <v>228</v>
      </c>
      <c r="D545" s="193"/>
      <c r="E545" s="193"/>
      <c r="F545" s="193"/>
      <c r="G545" s="193"/>
      <c r="H545" s="160"/>
    </row>
    <row r="546" spans="4:8" ht="13.5" thickBot="1">
      <c r="D546" s="193"/>
      <c r="E546" s="193"/>
      <c r="F546" s="193"/>
      <c r="G546" s="193"/>
      <c r="H546" s="160"/>
    </row>
    <row r="547" spans="1:8" ht="39" customHeight="1">
      <c r="A547" s="440" t="s">
        <v>463</v>
      </c>
      <c r="B547" s="441"/>
      <c r="C547" s="442"/>
      <c r="D547" s="193"/>
      <c r="E547" s="193"/>
      <c r="F547" s="193"/>
      <c r="G547" s="193"/>
      <c r="H547" s="160"/>
    </row>
    <row r="548" spans="1:8" ht="13.5" thickBot="1">
      <c r="A548" s="168" t="s">
        <v>227</v>
      </c>
      <c r="B548" s="179">
        <v>4</v>
      </c>
      <c r="C548" s="184" t="s">
        <v>228</v>
      </c>
      <c r="D548" s="193"/>
      <c r="E548" s="193"/>
      <c r="F548" s="193"/>
      <c r="G548" s="193"/>
      <c r="H548" s="160"/>
    </row>
    <row r="549" spans="4:8" ht="13.5" thickBot="1">
      <c r="D549" s="193"/>
      <c r="E549" s="193"/>
      <c r="F549" s="193"/>
      <c r="G549" s="193"/>
      <c r="H549" s="160"/>
    </row>
    <row r="550" spans="1:8" ht="25.5" customHeight="1">
      <c r="A550" s="440" t="s">
        <v>464</v>
      </c>
      <c r="B550" s="441"/>
      <c r="C550" s="442"/>
      <c r="D550" s="193"/>
      <c r="E550" s="193"/>
      <c r="F550" s="193"/>
      <c r="G550" s="193"/>
      <c r="H550" s="160"/>
    </row>
    <row r="551" spans="1:8" ht="13.5" thickBot="1">
      <c r="A551" s="168" t="s">
        <v>609</v>
      </c>
      <c r="B551" s="183">
        <v>101.21</v>
      </c>
      <c r="C551" s="184" t="s">
        <v>15</v>
      </c>
      <c r="D551" s="193"/>
      <c r="E551" s="193"/>
      <c r="F551" s="193"/>
      <c r="G551" s="193"/>
      <c r="H551" s="160"/>
    </row>
    <row r="552" spans="1:8" ht="13.5" thickBot="1">
      <c r="A552" s="10"/>
      <c r="B552" s="10"/>
      <c r="C552" s="10"/>
      <c r="D552" s="193"/>
      <c r="E552" s="193"/>
      <c r="F552" s="193"/>
      <c r="G552" s="193"/>
      <c r="H552" s="160"/>
    </row>
    <row r="553" spans="1:8" ht="12.75">
      <c r="A553" s="440" t="s">
        <v>465</v>
      </c>
      <c r="B553" s="441"/>
      <c r="C553" s="442"/>
      <c r="D553" s="193"/>
      <c r="E553" s="193"/>
      <c r="F553" s="193"/>
      <c r="G553" s="193"/>
      <c r="H553" s="160"/>
    </row>
    <row r="554" spans="1:8" ht="12.75">
      <c r="A554" s="170" t="s">
        <v>205</v>
      </c>
      <c r="B554" s="175">
        <v>3.7</v>
      </c>
      <c r="C554" s="182" t="s">
        <v>11</v>
      </c>
      <c r="D554" s="193"/>
      <c r="E554" s="193"/>
      <c r="F554" s="193"/>
      <c r="G554" s="193"/>
      <c r="H554" s="160"/>
    </row>
    <row r="555" spans="1:8" ht="12.75">
      <c r="A555" s="170" t="s">
        <v>205</v>
      </c>
      <c r="B555" s="175">
        <v>3.7</v>
      </c>
      <c r="C555" s="182" t="s">
        <v>11</v>
      </c>
      <c r="D555" s="193"/>
      <c r="E555" s="193"/>
      <c r="F555" s="193"/>
      <c r="G555" s="193"/>
      <c r="H555" s="160"/>
    </row>
    <row r="556" spans="1:8" ht="12.75">
      <c r="A556" s="170" t="s">
        <v>207</v>
      </c>
      <c r="B556" s="175">
        <f>B554+B555</f>
        <v>7.4</v>
      </c>
      <c r="C556" s="182" t="s">
        <v>11</v>
      </c>
      <c r="D556" s="193"/>
      <c r="E556" s="193"/>
      <c r="F556" s="193"/>
      <c r="G556" s="193"/>
      <c r="H556" s="160"/>
    </row>
    <row r="557" spans="1:8" ht="12.75">
      <c r="A557" s="170" t="s">
        <v>206</v>
      </c>
      <c r="B557" s="175">
        <v>11.6</v>
      </c>
      <c r="C557" s="182" t="s">
        <v>11</v>
      </c>
      <c r="D557" s="193"/>
      <c r="E557" s="193"/>
      <c r="F557" s="193"/>
      <c r="G557" s="193"/>
      <c r="H557" s="160"/>
    </row>
    <row r="558" spans="1:8" ht="12.75">
      <c r="A558" s="170" t="s">
        <v>215</v>
      </c>
      <c r="B558" s="177">
        <f>B556*B557</f>
        <v>85.84</v>
      </c>
      <c r="C558" s="182" t="s">
        <v>15</v>
      </c>
      <c r="D558" s="193"/>
      <c r="E558" s="193"/>
      <c r="F558" s="193"/>
      <c r="G558" s="193"/>
      <c r="H558" s="160"/>
    </row>
    <row r="559" spans="1:8" ht="12.75">
      <c r="A559" s="189"/>
      <c r="B559" s="10"/>
      <c r="C559" s="190"/>
      <c r="D559" s="193"/>
      <c r="E559" s="193"/>
      <c r="F559" s="193"/>
      <c r="G559" s="193"/>
      <c r="H559" s="160"/>
    </row>
    <row r="560" spans="1:8" ht="12.75">
      <c r="A560" s="170" t="s">
        <v>205</v>
      </c>
      <c r="B560" s="175">
        <v>2.65</v>
      </c>
      <c r="C560" s="182" t="s">
        <v>11</v>
      </c>
      <c r="D560" s="193"/>
      <c r="E560" s="193"/>
      <c r="F560" s="193"/>
      <c r="G560" s="193"/>
      <c r="H560" s="160"/>
    </row>
    <row r="561" spans="1:8" ht="12.75">
      <c r="A561" s="170" t="s">
        <v>208</v>
      </c>
      <c r="B561" s="175">
        <v>5.8</v>
      </c>
      <c r="C561" s="182" t="s">
        <v>11</v>
      </c>
      <c r="D561" s="193"/>
      <c r="E561" s="193"/>
      <c r="F561" s="193"/>
      <c r="G561" s="193"/>
      <c r="H561" s="160"/>
    </row>
    <row r="562" spans="1:8" ht="12.75">
      <c r="A562" s="170" t="s">
        <v>216</v>
      </c>
      <c r="B562" s="177">
        <f>B560*B561</f>
        <v>15.37</v>
      </c>
      <c r="C562" s="182" t="s">
        <v>15</v>
      </c>
      <c r="D562" s="193"/>
      <c r="E562" s="193"/>
      <c r="F562" s="193"/>
      <c r="G562" s="193"/>
      <c r="H562" s="160"/>
    </row>
    <row r="563" spans="1:8" ht="12.75">
      <c r="A563" s="189"/>
      <c r="B563" s="10"/>
      <c r="C563" s="190"/>
      <c r="D563" s="193"/>
      <c r="E563" s="193"/>
      <c r="F563" s="193"/>
      <c r="G563" s="193"/>
      <c r="H563" s="160"/>
    </row>
    <row r="564" spans="1:8" ht="13.5" thickBot="1">
      <c r="A564" s="168" t="s">
        <v>209</v>
      </c>
      <c r="B564" s="183">
        <f>B558+B562</f>
        <v>101.21000000000001</v>
      </c>
      <c r="C564" s="184" t="s">
        <v>15</v>
      </c>
      <c r="D564" s="193"/>
      <c r="E564" s="193"/>
      <c r="F564" s="193"/>
      <c r="G564" s="193"/>
      <c r="H564" s="160"/>
    </row>
    <row r="565" spans="4:8" ht="13.5" thickBot="1">
      <c r="D565" s="193"/>
      <c r="E565" s="193"/>
      <c r="F565" s="193"/>
      <c r="G565" s="193"/>
      <c r="H565" s="160"/>
    </row>
    <row r="566" spans="1:8" ht="12.75">
      <c r="A566" s="556" t="s">
        <v>466</v>
      </c>
      <c r="B566" s="557"/>
      <c r="C566" s="558"/>
      <c r="D566" s="193"/>
      <c r="E566" s="193"/>
      <c r="F566" s="193"/>
      <c r="G566" s="193"/>
      <c r="H566" s="160"/>
    </row>
    <row r="567" spans="1:8" ht="12.75">
      <c r="A567" s="248" t="s">
        <v>212</v>
      </c>
      <c r="B567" s="175">
        <v>11.6</v>
      </c>
      <c r="C567" s="182" t="s">
        <v>11</v>
      </c>
      <c r="D567" s="193"/>
      <c r="E567" s="193"/>
      <c r="F567" s="193"/>
      <c r="G567" s="193"/>
      <c r="H567" s="160"/>
    </row>
    <row r="568" spans="1:8" ht="12.75">
      <c r="A568" s="248" t="s">
        <v>212</v>
      </c>
      <c r="B568" s="175">
        <v>11.6</v>
      </c>
      <c r="C568" s="182" t="s">
        <v>11</v>
      </c>
      <c r="D568" s="193"/>
      <c r="E568" s="193"/>
      <c r="F568" s="193"/>
      <c r="G568" s="193"/>
      <c r="H568" s="160"/>
    </row>
    <row r="569" spans="1:8" ht="12.75">
      <c r="A569" s="248" t="s">
        <v>212</v>
      </c>
      <c r="B569" s="175">
        <v>3.7</v>
      </c>
      <c r="C569" s="182" t="s">
        <v>11</v>
      </c>
      <c r="D569" s="193"/>
      <c r="E569" s="193"/>
      <c r="F569" s="193"/>
      <c r="G569" s="193"/>
      <c r="H569" s="160"/>
    </row>
    <row r="570" spans="1:8" ht="12.75">
      <c r="A570" s="248" t="s">
        <v>212</v>
      </c>
      <c r="B570" s="175">
        <v>3.7</v>
      </c>
      <c r="C570" s="182" t="s">
        <v>11</v>
      </c>
      <c r="D570" s="193"/>
      <c r="E570" s="193"/>
      <c r="F570" s="193"/>
      <c r="G570" s="193"/>
      <c r="H570" s="160"/>
    </row>
    <row r="571" spans="1:8" ht="12.75">
      <c r="A571" s="248" t="s">
        <v>213</v>
      </c>
      <c r="B571" s="175">
        <v>5.8</v>
      </c>
      <c r="C571" s="182" t="s">
        <v>11</v>
      </c>
      <c r="D571" s="193"/>
      <c r="E571" s="193"/>
      <c r="F571" s="193"/>
      <c r="G571" s="193"/>
      <c r="H571" s="160"/>
    </row>
    <row r="572" spans="1:8" ht="12.75">
      <c r="A572" s="248" t="s">
        <v>213</v>
      </c>
      <c r="B572" s="175">
        <v>2.6</v>
      </c>
      <c r="C572" s="182" t="s">
        <v>11</v>
      </c>
      <c r="D572" s="193"/>
      <c r="E572" s="193"/>
      <c r="F572" s="193"/>
      <c r="G572" s="193"/>
      <c r="H572" s="160"/>
    </row>
    <row r="573" spans="1:8" ht="12.75">
      <c r="A573" s="248" t="s">
        <v>213</v>
      </c>
      <c r="B573" s="175">
        <v>2.6</v>
      </c>
      <c r="C573" s="182" t="s">
        <v>11</v>
      </c>
      <c r="D573" s="193"/>
      <c r="E573" s="193"/>
      <c r="F573" s="193"/>
      <c r="G573" s="193"/>
      <c r="H573" s="160"/>
    </row>
    <row r="574" spans="1:8" ht="13.5" thickBot="1">
      <c r="A574" s="256" t="s">
        <v>214</v>
      </c>
      <c r="B574" s="179">
        <f>SUM(B567:B573)</f>
        <v>41.6</v>
      </c>
      <c r="C574" s="184" t="s">
        <v>11</v>
      </c>
      <c r="D574" s="193"/>
      <c r="E574" s="193"/>
      <c r="F574" s="193"/>
      <c r="G574" s="193"/>
      <c r="H574" s="160"/>
    </row>
    <row r="575" spans="4:8" ht="13.5" thickBot="1">
      <c r="D575" s="193"/>
      <c r="E575" s="193"/>
      <c r="F575" s="193"/>
      <c r="G575" s="193"/>
      <c r="H575" s="160"/>
    </row>
    <row r="576" spans="1:8" ht="26.25" customHeight="1">
      <c r="A576" s="559" t="s">
        <v>467</v>
      </c>
      <c r="B576" s="560"/>
      <c r="C576" s="561"/>
      <c r="D576" s="193"/>
      <c r="E576" s="193"/>
      <c r="F576" s="193"/>
      <c r="G576" s="193"/>
      <c r="H576" s="160"/>
    </row>
    <row r="577" spans="1:8" ht="12.75">
      <c r="A577" s="257" t="s">
        <v>219</v>
      </c>
      <c r="B577" s="177" t="s">
        <v>220</v>
      </c>
      <c r="C577" s="173"/>
      <c r="D577" s="193"/>
      <c r="E577" s="193"/>
      <c r="F577" s="193"/>
      <c r="G577" s="193"/>
      <c r="H577" s="160"/>
    </row>
    <row r="578" spans="1:5" ht="12.75">
      <c r="A578" s="257" t="s">
        <v>218</v>
      </c>
      <c r="B578" s="175">
        <v>33.92</v>
      </c>
      <c r="C578" s="176" t="s">
        <v>15</v>
      </c>
      <c r="D578" s="193"/>
      <c r="E578" s="193"/>
    </row>
    <row r="579" spans="1:9" ht="12.75">
      <c r="A579" s="206" t="s">
        <v>221</v>
      </c>
      <c r="B579" s="175">
        <v>9.43</v>
      </c>
      <c r="C579" s="176" t="s">
        <v>15</v>
      </c>
      <c r="D579" s="193"/>
      <c r="E579" s="193"/>
      <c r="G579" s="193"/>
      <c r="H579" s="193"/>
      <c r="I579" s="160"/>
    </row>
    <row r="580" spans="1:9" ht="12.75">
      <c r="A580" s="206" t="s">
        <v>222</v>
      </c>
      <c r="B580" s="175">
        <v>9.43</v>
      </c>
      <c r="C580" s="176" t="s">
        <v>15</v>
      </c>
      <c r="D580" s="193"/>
      <c r="E580" s="193"/>
      <c r="G580" s="193"/>
      <c r="H580" s="193"/>
      <c r="I580" s="160"/>
    </row>
    <row r="581" spans="1:9" ht="12.75">
      <c r="A581" s="206" t="s">
        <v>223</v>
      </c>
      <c r="B581" s="177">
        <v>6.89</v>
      </c>
      <c r="C581" s="176" t="s">
        <v>15</v>
      </c>
      <c r="D581" s="193"/>
      <c r="E581" s="193"/>
      <c r="G581" s="193"/>
      <c r="H581" s="193"/>
      <c r="I581" s="160"/>
    </row>
    <row r="582" spans="1:9" ht="12.75">
      <c r="A582" s="206" t="s">
        <v>224</v>
      </c>
      <c r="B582" s="175">
        <v>4.9</v>
      </c>
      <c r="C582" s="176" t="s">
        <v>15</v>
      </c>
      <c r="D582" s="193"/>
      <c r="E582" s="193"/>
      <c r="G582" s="193"/>
      <c r="H582" s="193"/>
      <c r="I582" s="160"/>
    </row>
    <row r="583" spans="1:9" ht="12.75">
      <c r="A583" s="206" t="s">
        <v>225</v>
      </c>
      <c r="B583" s="175">
        <v>2.78</v>
      </c>
      <c r="C583" s="176" t="s">
        <v>15</v>
      </c>
      <c r="D583" s="193"/>
      <c r="E583" s="193"/>
      <c r="G583" s="193"/>
      <c r="H583" s="193"/>
      <c r="I583" s="160"/>
    </row>
    <row r="584" spans="1:9" ht="12.75">
      <c r="A584" s="290" t="s">
        <v>507</v>
      </c>
      <c r="B584" s="236">
        <v>17.64</v>
      </c>
      <c r="C584" s="237" t="s">
        <v>15</v>
      </c>
      <c r="D584" s="193"/>
      <c r="E584" s="193"/>
      <c r="G584" s="193"/>
      <c r="H584" s="193"/>
      <c r="I584" s="160"/>
    </row>
    <row r="585" spans="1:9" ht="12.75">
      <c r="A585" s="290" t="s">
        <v>508</v>
      </c>
      <c r="B585" s="236">
        <v>6.42</v>
      </c>
      <c r="C585" s="237" t="s">
        <v>15</v>
      </c>
      <c r="D585" s="193"/>
      <c r="E585" s="193"/>
      <c r="G585" s="193"/>
      <c r="H585" s="193"/>
      <c r="I585" s="160"/>
    </row>
    <row r="586" spans="1:9" ht="13.5" thickBot="1">
      <c r="A586" s="256" t="s">
        <v>214</v>
      </c>
      <c r="B586" s="179">
        <f>SUM(B578:B585)</f>
        <v>91.41000000000001</v>
      </c>
      <c r="C586" s="180" t="s">
        <v>15</v>
      </c>
      <c r="D586" s="193"/>
      <c r="E586" s="193"/>
      <c r="G586" s="193"/>
      <c r="H586" s="193"/>
      <c r="I586" s="160"/>
    </row>
    <row r="587" spans="4:9" ht="13.5" thickBot="1">
      <c r="D587" s="193"/>
      <c r="E587" s="193"/>
      <c r="G587" s="193"/>
      <c r="H587" s="193"/>
      <c r="I587" s="160"/>
    </row>
    <row r="588" spans="1:9" ht="12.75">
      <c r="A588" s="562" t="s">
        <v>468</v>
      </c>
      <c r="B588" s="563"/>
      <c r="C588" s="564"/>
      <c r="D588" s="193"/>
      <c r="E588" s="193"/>
      <c r="G588" s="193"/>
      <c r="H588" s="193"/>
      <c r="I588" s="160"/>
    </row>
    <row r="589" spans="1:9" ht="12.75">
      <c r="A589" s="257" t="s">
        <v>219</v>
      </c>
      <c r="B589" s="177" t="s">
        <v>220</v>
      </c>
      <c r="C589" s="173"/>
      <c r="D589" s="193"/>
      <c r="E589" s="193"/>
      <c r="F589" s="193"/>
      <c r="G589" s="193"/>
      <c r="H589" s="193"/>
      <c r="I589" s="160"/>
    </row>
    <row r="590" spans="1:8" ht="12.75">
      <c r="A590" s="257" t="s">
        <v>218</v>
      </c>
      <c r="B590" s="175">
        <v>23.3</v>
      </c>
      <c r="C590" s="176" t="s">
        <v>11</v>
      </c>
      <c r="D590" s="193"/>
      <c r="E590" s="193"/>
      <c r="F590" s="193"/>
      <c r="G590" s="193"/>
      <c r="H590" s="160"/>
    </row>
    <row r="591" spans="1:8" ht="12.75">
      <c r="A591" s="206" t="s">
        <v>221</v>
      </c>
      <c r="B591" s="175">
        <v>12.8</v>
      </c>
      <c r="C591" s="176" t="s">
        <v>11</v>
      </c>
      <c r="D591" s="193"/>
      <c r="E591" s="193"/>
      <c r="F591" s="193"/>
      <c r="G591" s="193"/>
      <c r="H591" s="160"/>
    </row>
    <row r="592" spans="1:8" ht="12.75">
      <c r="A592" s="206" t="s">
        <v>222</v>
      </c>
      <c r="B592" s="175">
        <v>12.8</v>
      </c>
      <c r="C592" s="176" t="s">
        <v>11</v>
      </c>
      <c r="D592" s="193"/>
      <c r="E592" s="193"/>
      <c r="F592" s="193"/>
      <c r="G592" s="193"/>
      <c r="H592" s="160"/>
    </row>
    <row r="593" spans="1:8" ht="12.75">
      <c r="A593" s="206" t="s">
        <v>223</v>
      </c>
      <c r="B593" s="175">
        <v>12.4</v>
      </c>
      <c r="C593" s="176" t="s">
        <v>11</v>
      </c>
      <c r="D593" s="193"/>
      <c r="E593" s="193"/>
      <c r="F593" s="193"/>
      <c r="G593" s="193"/>
      <c r="H593" s="160"/>
    </row>
    <row r="594" spans="1:8" ht="12.75">
      <c r="A594" s="206" t="s">
        <v>224</v>
      </c>
      <c r="B594" s="175">
        <v>9</v>
      </c>
      <c r="C594" s="176" t="s">
        <v>11</v>
      </c>
      <c r="D594" s="193"/>
      <c r="E594" s="193"/>
      <c r="F594" s="193"/>
      <c r="G594" s="193"/>
      <c r="H594" s="160"/>
    </row>
    <row r="595" spans="1:8" ht="12.75">
      <c r="A595" s="206" t="s">
        <v>225</v>
      </c>
      <c r="B595" s="175">
        <v>6.7</v>
      </c>
      <c r="C595" s="176" t="s">
        <v>11</v>
      </c>
      <c r="D595" s="193"/>
      <c r="E595" s="193"/>
      <c r="F595" s="193"/>
      <c r="G595" s="193"/>
      <c r="H595" s="160"/>
    </row>
    <row r="596" spans="1:8" ht="12.75">
      <c r="A596" s="290" t="s">
        <v>507</v>
      </c>
      <c r="B596" s="236">
        <v>29.4</v>
      </c>
      <c r="C596" s="176" t="s">
        <v>11</v>
      </c>
      <c r="D596" s="193"/>
      <c r="E596" s="193"/>
      <c r="F596" s="193"/>
      <c r="G596" s="193"/>
      <c r="H596" s="160"/>
    </row>
    <row r="597" spans="1:8" ht="12.75">
      <c r="A597" s="290" t="s">
        <v>508</v>
      </c>
      <c r="B597" s="236">
        <v>10.7</v>
      </c>
      <c r="C597" s="176" t="s">
        <v>11</v>
      </c>
      <c r="D597" s="193"/>
      <c r="E597" s="193"/>
      <c r="F597" s="193"/>
      <c r="G597" s="193"/>
      <c r="H597" s="160"/>
    </row>
    <row r="598" spans="1:8" ht="13.5" thickBot="1">
      <c r="A598" s="256" t="s">
        <v>214</v>
      </c>
      <c r="B598" s="179">
        <f>SUM(B590:B597)</f>
        <v>117.10000000000001</v>
      </c>
      <c r="C598" s="180" t="s">
        <v>11</v>
      </c>
      <c r="D598" s="193"/>
      <c r="E598" s="193"/>
      <c r="F598" s="193"/>
      <c r="G598" s="193"/>
      <c r="H598" s="160"/>
    </row>
    <row r="599" spans="1:8" ht="12.75">
      <c r="A599" s="193"/>
      <c r="B599" s="193"/>
      <c r="C599" s="193"/>
      <c r="D599" s="193"/>
      <c r="E599" s="193"/>
      <c r="F599" s="193"/>
      <c r="G599" s="193"/>
      <c r="H599" s="160"/>
    </row>
    <row r="600" spans="1:8" ht="13.5" thickBot="1">
      <c r="A600" s="288" t="s">
        <v>189</v>
      </c>
      <c r="B600" s="193"/>
      <c r="C600" s="193"/>
      <c r="D600" s="193"/>
      <c r="E600" s="193"/>
      <c r="F600" s="193"/>
      <c r="G600" s="193"/>
      <c r="H600" s="160"/>
    </row>
    <row r="601" spans="1:5" ht="25.5" customHeight="1">
      <c r="A601" s="443" t="s">
        <v>469</v>
      </c>
      <c r="B601" s="444"/>
      <c r="C601" s="444"/>
      <c r="D601" s="444"/>
      <c r="E601" s="445"/>
    </row>
    <row r="602" spans="1:5" ht="26.25" thickBot="1">
      <c r="A602" s="246" t="s">
        <v>242</v>
      </c>
      <c r="B602" s="192">
        <v>66.25</v>
      </c>
      <c r="C602" s="192">
        <v>0.05</v>
      </c>
      <c r="D602" s="208">
        <f>B602*C602</f>
        <v>3.3125</v>
      </c>
      <c r="E602" s="247" t="s">
        <v>9</v>
      </c>
    </row>
    <row r="603" ht="13.5" thickBot="1"/>
    <row r="604" spans="1:6" ht="12.75" customHeight="1">
      <c r="A604" s="440" t="s">
        <v>470</v>
      </c>
      <c r="B604" s="441"/>
      <c r="C604" s="441"/>
      <c r="D604" s="441"/>
      <c r="E604" s="441"/>
      <c r="F604" s="442"/>
    </row>
    <row r="605" spans="1:6" ht="25.5">
      <c r="A605" s="195" t="s">
        <v>281</v>
      </c>
      <c r="B605" s="49" t="s">
        <v>262</v>
      </c>
      <c r="C605" s="49" t="s">
        <v>261</v>
      </c>
      <c r="D605" s="172" t="s">
        <v>300</v>
      </c>
      <c r="E605" s="172" t="s">
        <v>220</v>
      </c>
      <c r="F605" s="489" t="s">
        <v>301</v>
      </c>
    </row>
    <row r="606" spans="1:6" ht="12.75">
      <c r="A606" s="174" t="s">
        <v>282</v>
      </c>
      <c r="B606" s="175">
        <v>5.97</v>
      </c>
      <c r="C606" s="171">
        <v>0.15</v>
      </c>
      <c r="D606" s="171">
        <v>0.2</v>
      </c>
      <c r="E606" s="200">
        <f aca="true" t="shared" si="15" ref="E606:E616">B606*(C606+D606+D606)</f>
        <v>3.2835</v>
      </c>
      <c r="F606" s="490"/>
    </row>
    <row r="607" spans="1:6" ht="12.75">
      <c r="A607" s="174" t="s">
        <v>283</v>
      </c>
      <c r="B607" s="175">
        <v>5.97</v>
      </c>
      <c r="C607" s="171">
        <v>0.15</v>
      </c>
      <c r="D607" s="171">
        <v>0.2</v>
      </c>
      <c r="E607" s="200">
        <f t="shared" si="15"/>
        <v>3.2835</v>
      </c>
      <c r="F607" s="490"/>
    </row>
    <row r="608" spans="1:6" ht="12.75">
      <c r="A608" s="174" t="s">
        <v>284</v>
      </c>
      <c r="B608" s="175">
        <v>4.4</v>
      </c>
      <c r="C608" s="171">
        <v>0.15</v>
      </c>
      <c r="D608" s="171">
        <v>0.2</v>
      </c>
      <c r="E608" s="200">
        <f t="shared" si="15"/>
        <v>2.4200000000000004</v>
      </c>
      <c r="F608" s="490"/>
    </row>
    <row r="609" spans="1:6" ht="12.75">
      <c r="A609" s="174" t="s">
        <v>285</v>
      </c>
      <c r="B609" s="175">
        <v>4.4</v>
      </c>
      <c r="C609" s="171">
        <v>0.15</v>
      </c>
      <c r="D609" s="171">
        <v>0.2</v>
      </c>
      <c r="E609" s="200">
        <f t="shared" si="15"/>
        <v>2.4200000000000004</v>
      </c>
      <c r="F609" s="490"/>
    </row>
    <row r="610" spans="1:6" ht="12.75">
      <c r="A610" s="174" t="s">
        <v>286</v>
      </c>
      <c r="B610" s="175">
        <v>4.4</v>
      </c>
      <c r="C610" s="171">
        <v>0.15</v>
      </c>
      <c r="D610" s="171">
        <v>0.2</v>
      </c>
      <c r="E610" s="200">
        <f t="shared" si="15"/>
        <v>2.4200000000000004</v>
      </c>
      <c r="F610" s="490"/>
    </row>
    <row r="611" spans="1:6" ht="12.75">
      <c r="A611" s="174" t="s">
        <v>287</v>
      </c>
      <c r="B611" s="175">
        <v>10.99</v>
      </c>
      <c r="C611" s="171">
        <v>0.15</v>
      </c>
      <c r="D611" s="171">
        <v>0.2</v>
      </c>
      <c r="E611" s="200">
        <f t="shared" si="15"/>
        <v>6.0445</v>
      </c>
      <c r="F611" s="490"/>
    </row>
    <row r="612" spans="1:6" ht="12.75">
      <c r="A612" s="174" t="s">
        <v>288</v>
      </c>
      <c r="B612" s="175">
        <v>2.92</v>
      </c>
      <c r="C612" s="171">
        <v>0.15</v>
      </c>
      <c r="D612" s="171">
        <v>0.15</v>
      </c>
      <c r="E612" s="200">
        <f t="shared" si="15"/>
        <v>1.3139999999999998</v>
      </c>
      <c r="F612" s="490"/>
    </row>
    <row r="613" spans="1:6" ht="12.75">
      <c r="A613" s="174" t="s">
        <v>289</v>
      </c>
      <c r="B613" s="175">
        <v>4</v>
      </c>
      <c r="C613" s="171">
        <v>0.15</v>
      </c>
      <c r="D613" s="171">
        <v>0.2</v>
      </c>
      <c r="E613" s="200">
        <f t="shared" si="15"/>
        <v>2.2</v>
      </c>
      <c r="F613" s="490"/>
    </row>
    <row r="614" spans="1:6" ht="12.75">
      <c r="A614" s="174" t="s">
        <v>290</v>
      </c>
      <c r="B614" s="175">
        <v>4.92</v>
      </c>
      <c r="C614" s="171">
        <v>0.15</v>
      </c>
      <c r="D614" s="171">
        <v>0.2</v>
      </c>
      <c r="E614" s="200">
        <f t="shared" si="15"/>
        <v>2.706</v>
      </c>
      <c r="F614" s="490"/>
    </row>
    <row r="615" spans="1:6" ht="12.75">
      <c r="A615" s="174" t="s">
        <v>291</v>
      </c>
      <c r="B615" s="175">
        <v>5.07</v>
      </c>
      <c r="C615" s="171">
        <v>0.15</v>
      </c>
      <c r="D615" s="171">
        <v>0.2</v>
      </c>
      <c r="E615" s="200">
        <f t="shared" si="15"/>
        <v>2.7885000000000004</v>
      </c>
      <c r="F615" s="490"/>
    </row>
    <row r="616" spans="1:6" ht="12.75">
      <c r="A616" s="174" t="s">
        <v>292</v>
      </c>
      <c r="B616" s="175">
        <v>6.22</v>
      </c>
      <c r="C616" s="177">
        <v>0.15</v>
      </c>
      <c r="D616" s="171">
        <v>0.2</v>
      </c>
      <c r="E616" s="200">
        <f t="shared" si="15"/>
        <v>3.4210000000000003</v>
      </c>
      <c r="F616" s="491"/>
    </row>
    <row r="617" spans="1:6" ht="12.75">
      <c r="A617" s="414"/>
      <c r="B617" s="415"/>
      <c r="C617" s="415"/>
      <c r="D617" s="416"/>
      <c r="E617" s="175">
        <f>SUM(E606:E616)</f>
        <v>32.301</v>
      </c>
      <c r="F617" s="176" t="s">
        <v>15</v>
      </c>
    </row>
    <row r="618" spans="1:6" ht="12.75">
      <c r="A618" s="414"/>
      <c r="B618" s="415"/>
      <c r="C618" s="415"/>
      <c r="D618" s="415"/>
      <c r="E618" s="415"/>
      <c r="F618" s="470"/>
    </row>
    <row r="619" spans="1:6" ht="12.75">
      <c r="A619" s="195" t="s">
        <v>330</v>
      </c>
      <c r="B619" s="49" t="s">
        <v>262</v>
      </c>
      <c r="C619" s="49" t="s">
        <v>261</v>
      </c>
      <c r="D619" s="172" t="s">
        <v>300</v>
      </c>
      <c r="E619" s="172" t="s">
        <v>220</v>
      </c>
      <c r="F619" s="489" t="s">
        <v>301</v>
      </c>
    </row>
    <row r="620" spans="1:6" ht="12.75">
      <c r="A620" s="174" t="s">
        <v>282</v>
      </c>
      <c r="B620" s="175">
        <v>2</v>
      </c>
      <c r="C620" s="171">
        <v>0.15</v>
      </c>
      <c r="D620" s="171">
        <v>0.2</v>
      </c>
      <c r="E620" s="200">
        <f aca="true" t="shared" si="16" ref="E620:E625">B620*(C620+D620+D620)</f>
        <v>1.1</v>
      </c>
      <c r="F620" s="490"/>
    </row>
    <row r="621" spans="1:6" ht="12.75">
      <c r="A621" s="174" t="s">
        <v>283</v>
      </c>
      <c r="B621" s="175">
        <v>2</v>
      </c>
      <c r="C621" s="171">
        <v>0.15</v>
      </c>
      <c r="D621" s="171">
        <v>0.2</v>
      </c>
      <c r="E621" s="200">
        <f t="shared" si="16"/>
        <v>1.1</v>
      </c>
      <c r="F621" s="490"/>
    </row>
    <row r="622" spans="1:6" ht="12.75">
      <c r="A622" s="174" t="s">
        <v>284</v>
      </c>
      <c r="B622" s="175">
        <v>2</v>
      </c>
      <c r="C622" s="171">
        <v>0.15</v>
      </c>
      <c r="D622" s="171">
        <v>0.2</v>
      </c>
      <c r="E622" s="200">
        <f t="shared" si="16"/>
        <v>1.1</v>
      </c>
      <c r="F622" s="490"/>
    </row>
    <row r="623" spans="1:6" ht="12.75">
      <c r="A623" s="174" t="s">
        <v>285</v>
      </c>
      <c r="B623" s="175">
        <v>2</v>
      </c>
      <c r="C623" s="171">
        <v>0.15</v>
      </c>
      <c r="D623" s="171">
        <v>0.2</v>
      </c>
      <c r="E623" s="200">
        <f t="shared" si="16"/>
        <v>1.1</v>
      </c>
      <c r="F623" s="490"/>
    </row>
    <row r="624" spans="1:6" ht="12.75">
      <c r="A624" s="174" t="s">
        <v>286</v>
      </c>
      <c r="B624" s="175">
        <v>4.6</v>
      </c>
      <c r="C624" s="171">
        <v>0.15</v>
      </c>
      <c r="D624" s="171">
        <v>0.2</v>
      </c>
      <c r="E624" s="200">
        <f t="shared" si="16"/>
        <v>2.53</v>
      </c>
      <c r="F624" s="490"/>
    </row>
    <row r="625" spans="1:6" ht="12.75">
      <c r="A625" s="174" t="s">
        <v>287</v>
      </c>
      <c r="B625" s="175">
        <v>1.6</v>
      </c>
      <c r="C625" s="177">
        <v>0.15</v>
      </c>
      <c r="D625" s="171">
        <v>0.2</v>
      </c>
      <c r="E625" s="200">
        <f t="shared" si="16"/>
        <v>0.8800000000000001</v>
      </c>
      <c r="F625" s="491"/>
    </row>
    <row r="626" spans="1:6" ht="12.75">
      <c r="A626" s="414"/>
      <c r="B626" s="415"/>
      <c r="C626" s="415"/>
      <c r="D626" s="416"/>
      <c r="E626" s="175">
        <f>SUM(E620:E625)</f>
        <v>7.81</v>
      </c>
      <c r="F626" s="176" t="s">
        <v>15</v>
      </c>
    </row>
    <row r="627" spans="1:6" ht="12.75">
      <c r="A627" s="492"/>
      <c r="B627" s="374"/>
      <c r="C627" s="415"/>
      <c r="D627" s="415"/>
      <c r="E627" s="415"/>
      <c r="F627" s="470"/>
    </row>
    <row r="628" spans="1:6" ht="13.5" thickBot="1">
      <c r="A628" s="493"/>
      <c r="B628" s="494"/>
      <c r="C628" s="469" t="s">
        <v>302</v>
      </c>
      <c r="D628" s="469"/>
      <c r="E628" s="179">
        <f>E617+E626</f>
        <v>40.111000000000004</v>
      </c>
      <c r="F628" s="180" t="s">
        <v>15</v>
      </c>
    </row>
    <row r="629" spans="1:5" ht="13.5" thickBot="1">
      <c r="A629" s="214"/>
      <c r="B629" s="214"/>
      <c r="C629" s="214"/>
      <c r="D629" s="193"/>
      <c r="E629" s="193"/>
    </row>
    <row r="630" spans="1:5" ht="12.75">
      <c r="A630" s="440" t="s">
        <v>509</v>
      </c>
      <c r="B630" s="441"/>
      <c r="C630" s="441"/>
      <c r="D630" s="441"/>
      <c r="E630" s="442"/>
    </row>
    <row r="631" spans="1:5" ht="26.25" thickBot="1">
      <c r="A631" s="246" t="s">
        <v>242</v>
      </c>
      <c r="B631" s="192">
        <v>66.25</v>
      </c>
      <c r="C631" s="192">
        <v>0.06</v>
      </c>
      <c r="D631" s="208">
        <f>B631*C631</f>
        <v>3.9749999999999996</v>
      </c>
      <c r="E631" s="247" t="s">
        <v>9</v>
      </c>
    </row>
    <row r="632" ht="13.5" thickBot="1"/>
    <row r="633" spans="1:3" ht="27" customHeight="1">
      <c r="A633" s="440" t="s">
        <v>471</v>
      </c>
      <c r="B633" s="441"/>
      <c r="C633" s="442"/>
    </row>
    <row r="634" spans="1:3" ht="12.75">
      <c r="A634" s="170" t="s">
        <v>229</v>
      </c>
      <c r="B634" s="177">
        <v>33.92</v>
      </c>
      <c r="C634" s="182" t="s">
        <v>15</v>
      </c>
    </row>
    <row r="635" spans="1:3" ht="26.25" customHeight="1">
      <c r="A635" s="170" t="s">
        <v>230</v>
      </c>
      <c r="B635" s="177">
        <v>8.89</v>
      </c>
      <c r="C635" s="182" t="s">
        <v>15</v>
      </c>
    </row>
    <row r="636" spans="1:3" ht="12.75">
      <c r="A636" s="170" t="s">
        <v>231</v>
      </c>
      <c r="B636" s="177">
        <v>8.89</v>
      </c>
      <c r="C636" s="182" t="s">
        <v>15</v>
      </c>
    </row>
    <row r="637" spans="1:3" ht="12.75">
      <c r="A637" s="170" t="s">
        <v>240</v>
      </c>
      <c r="B637" s="177">
        <v>7.53</v>
      </c>
      <c r="C637" s="182" t="s">
        <v>15</v>
      </c>
    </row>
    <row r="638" spans="1:3" ht="12.75">
      <c r="A638" s="170" t="s">
        <v>241</v>
      </c>
      <c r="B638" s="177">
        <v>4.24</v>
      </c>
      <c r="C638" s="182" t="s">
        <v>15</v>
      </c>
    </row>
    <row r="639" spans="1:3" ht="12.75">
      <c r="A639" s="170" t="s">
        <v>233</v>
      </c>
      <c r="B639" s="177">
        <v>2.78</v>
      </c>
      <c r="C639" s="182" t="s">
        <v>15</v>
      </c>
    </row>
    <row r="640" spans="1:3" ht="13.5" thickBot="1">
      <c r="A640" s="168"/>
      <c r="B640" s="183">
        <f>SUM(B634:B639)</f>
        <v>66.25</v>
      </c>
      <c r="C640" s="184" t="s">
        <v>15</v>
      </c>
    </row>
    <row r="641" ht="13.5" thickBot="1"/>
    <row r="642" spans="1:2" ht="28.5" customHeight="1">
      <c r="A642" s="396" t="s">
        <v>472</v>
      </c>
      <c r="B642" s="398"/>
    </row>
    <row r="643" spans="1:2" ht="12.75">
      <c r="A643" s="170" t="s">
        <v>229</v>
      </c>
      <c r="B643" s="173"/>
    </row>
    <row r="644" spans="1:2" ht="12.75">
      <c r="A644" s="248">
        <v>5.95</v>
      </c>
      <c r="B644" s="249" t="s">
        <v>11</v>
      </c>
    </row>
    <row r="645" spans="1:2" ht="12.75">
      <c r="A645" s="248">
        <v>5.95</v>
      </c>
      <c r="B645" s="249" t="s">
        <v>11</v>
      </c>
    </row>
    <row r="646" spans="1:2" ht="12.75">
      <c r="A646" s="248">
        <v>5.7</v>
      </c>
      <c r="B646" s="249" t="s">
        <v>11</v>
      </c>
    </row>
    <row r="647" spans="1:2" ht="12.75">
      <c r="A647" s="248">
        <v>4.8</v>
      </c>
      <c r="B647" s="249" t="s">
        <v>11</v>
      </c>
    </row>
    <row r="648" spans="1:2" ht="12.75">
      <c r="A648" s="248">
        <v>0.1</v>
      </c>
      <c r="B648" s="249" t="s">
        <v>11</v>
      </c>
    </row>
    <row r="649" spans="1:2" ht="13.5" thickBot="1">
      <c r="A649" s="250">
        <f>SUM(A644:A648)</f>
        <v>22.500000000000004</v>
      </c>
      <c r="B649" s="251" t="s">
        <v>11</v>
      </c>
    </row>
    <row r="650" spans="1:2" ht="12.75">
      <c r="A650" s="10"/>
      <c r="B650" s="10"/>
    </row>
    <row r="651" spans="1:2" ht="13.5" thickBot="1">
      <c r="A651" s="289" t="s">
        <v>436</v>
      </c>
      <c r="B651" s="10"/>
    </row>
    <row r="652" spans="1:5" ht="37.5" customHeight="1">
      <c r="A652" s="440" t="s">
        <v>506</v>
      </c>
      <c r="B652" s="441"/>
      <c r="C652" s="441"/>
      <c r="D652" s="565"/>
      <c r="E652" s="238"/>
    </row>
    <row r="653" spans="1:5" ht="12.75">
      <c r="A653" s="170" t="s">
        <v>238</v>
      </c>
      <c r="B653" s="177" t="s">
        <v>262</v>
      </c>
      <c r="C653" s="181" t="s">
        <v>244</v>
      </c>
      <c r="D653" s="181" t="s">
        <v>220</v>
      </c>
      <c r="E653" s="190"/>
    </row>
    <row r="654" spans="1:5" ht="12.75">
      <c r="A654" s="474" t="s">
        <v>272</v>
      </c>
      <c r="B654" s="175">
        <v>23.3</v>
      </c>
      <c r="C654" s="475">
        <v>2.9</v>
      </c>
      <c r="D654" s="475">
        <f>B657*C654</f>
        <v>141.81</v>
      </c>
      <c r="E654" s="190"/>
    </row>
    <row r="655" spans="1:5" ht="12.75">
      <c r="A655" s="474"/>
      <c r="B655" s="175">
        <v>12.8</v>
      </c>
      <c r="C655" s="476"/>
      <c r="D655" s="476"/>
      <c r="E655" s="190"/>
    </row>
    <row r="656" spans="1:5" ht="12.75">
      <c r="A656" s="474"/>
      <c r="B656" s="175">
        <v>12.8</v>
      </c>
      <c r="C656" s="476"/>
      <c r="D656" s="476"/>
      <c r="E656" s="190"/>
    </row>
    <row r="657" spans="1:5" ht="12.75">
      <c r="A657" s="206" t="s">
        <v>273</v>
      </c>
      <c r="B657" s="175">
        <f>SUM(B654:B656)</f>
        <v>48.900000000000006</v>
      </c>
      <c r="C657" s="171" t="s">
        <v>11</v>
      </c>
      <c r="D657" s="171" t="s">
        <v>15</v>
      </c>
      <c r="E657" s="190"/>
    </row>
    <row r="658" spans="1:5" ht="12.75">
      <c r="A658" s="414"/>
      <c r="B658" s="415"/>
      <c r="C658" s="415"/>
      <c r="D658" s="416"/>
      <c r="E658" s="190"/>
    </row>
    <row r="659" spans="1:7" ht="12.75">
      <c r="A659" s="170" t="s">
        <v>238</v>
      </c>
      <c r="B659" s="177" t="s">
        <v>262</v>
      </c>
      <c r="C659" s="181" t="s">
        <v>244</v>
      </c>
      <c r="D659" s="181" t="s">
        <v>220</v>
      </c>
      <c r="E659" s="190"/>
      <c r="F659" s="10"/>
      <c r="G659" s="10"/>
    </row>
    <row r="660" spans="1:7" ht="12.75">
      <c r="A660" s="477" t="s">
        <v>339</v>
      </c>
      <c r="B660" s="171">
        <v>1.25</v>
      </c>
      <c r="C660" s="475">
        <v>2.1</v>
      </c>
      <c r="D660" s="566">
        <f>B667*C660</f>
        <v>19.845</v>
      </c>
      <c r="E660" s="239"/>
      <c r="F660" s="30"/>
      <c r="G660" s="473"/>
    </row>
    <row r="661" spans="1:7" ht="12.75">
      <c r="A661" s="478"/>
      <c r="B661" s="171">
        <v>1.25</v>
      </c>
      <c r="C661" s="476"/>
      <c r="D661" s="566"/>
      <c r="E661" s="239"/>
      <c r="F661" s="30"/>
      <c r="G661" s="473"/>
    </row>
    <row r="662" spans="1:7" ht="12.75">
      <c r="A662" s="478"/>
      <c r="B662" s="171">
        <v>1.25</v>
      </c>
      <c r="C662" s="476"/>
      <c r="D662" s="566"/>
      <c r="E662" s="239"/>
      <c r="F662" s="30"/>
      <c r="G662" s="240"/>
    </row>
    <row r="663" spans="1:7" ht="12.75">
      <c r="A663" s="478"/>
      <c r="B663" s="171">
        <v>1.4</v>
      </c>
      <c r="C663" s="476"/>
      <c r="D663" s="566"/>
      <c r="E663" s="239"/>
      <c r="F663" s="30"/>
      <c r="G663" s="241"/>
    </row>
    <row r="664" spans="1:7" ht="12.75">
      <c r="A664" s="478"/>
      <c r="B664" s="171">
        <v>1</v>
      </c>
      <c r="C664" s="476"/>
      <c r="D664" s="566"/>
      <c r="E664" s="242"/>
      <c r="F664" s="160"/>
      <c r="G664" s="10"/>
    </row>
    <row r="665" spans="1:7" ht="12.75">
      <c r="A665" s="478"/>
      <c r="B665" s="171">
        <v>1</v>
      </c>
      <c r="C665" s="476"/>
      <c r="D665" s="566"/>
      <c r="E665" s="242"/>
      <c r="F665" s="160"/>
      <c r="G665" s="10"/>
    </row>
    <row r="666" spans="1:7" ht="12.75">
      <c r="A666" s="479"/>
      <c r="B666" s="243">
        <v>2.3</v>
      </c>
      <c r="C666" s="480"/>
      <c r="D666" s="566"/>
      <c r="E666" s="242"/>
      <c r="F666" s="160"/>
      <c r="G666" s="10"/>
    </row>
    <row r="667" spans="1:7" ht="12.75">
      <c r="A667" s="206" t="s">
        <v>273</v>
      </c>
      <c r="B667" s="171">
        <f>SUM(B660:B666)</f>
        <v>9.45</v>
      </c>
      <c r="C667" s="171" t="s">
        <v>11</v>
      </c>
      <c r="D667" s="171" t="s">
        <v>15</v>
      </c>
      <c r="E667" s="242"/>
      <c r="F667" s="241"/>
      <c r="G667" s="10"/>
    </row>
    <row r="668" spans="1:7" ht="12.75">
      <c r="A668" s="189"/>
      <c r="B668" s="10"/>
      <c r="C668" s="10"/>
      <c r="D668" s="10"/>
      <c r="E668" s="190"/>
      <c r="F668" s="10"/>
      <c r="G668" s="10"/>
    </row>
    <row r="669" spans="1:5" ht="12.75">
      <c r="A669" s="170" t="s">
        <v>238</v>
      </c>
      <c r="B669" s="177" t="s">
        <v>262</v>
      </c>
      <c r="C669" s="181" t="s">
        <v>244</v>
      </c>
      <c r="D669" s="181" t="s">
        <v>220</v>
      </c>
      <c r="E669" s="190"/>
    </row>
    <row r="670" spans="1:5" ht="12.75">
      <c r="A670" s="474" t="s">
        <v>264</v>
      </c>
      <c r="B670" s="175">
        <v>6.7</v>
      </c>
      <c r="C670" s="475">
        <v>2.5</v>
      </c>
      <c r="D670" s="475">
        <f>B672*C670</f>
        <v>39.25</v>
      </c>
      <c r="E670" s="190"/>
    </row>
    <row r="671" spans="1:5" ht="12.75">
      <c r="A671" s="474"/>
      <c r="B671" s="175">
        <v>9</v>
      </c>
      <c r="C671" s="476"/>
      <c r="D671" s="476"/>
      <c r="E671" s="190"/>
    </row>
    <row r="672" spans="1:5" ht="12.75">
      <c r="A672" s="206" t="s">
        <v>273</v>
      </c>
      <c r="B672" s="175">
        <f>SUM(B670:B671)</f>
        <v>15.7</v>
      </c>
      <c r="C672" s="171" t="s">
        <v>11</v>
      </c>
      <c r="D672" s="171" t="s">
        <v>15</v>
      </c>
      <c r="E672" s="190"/>
    </row>
    <row r="673" spans="1:5" ht="12.75">
      <c r="A673" s="189"/>
      <c r="B673" s="10"/>
      <c r="C673" s="10"/>
      <c r="D673" s="10"/>
      <c r="E673" s="190"/>
    </row>
    <row r="674" spans="1:5" ht="12.75">
      <c r="A674" s="170" t="s">
        <v>238</v>
      </c>
      <c r="B674" s="177" t="s">
        <v>262</v>
      </c>
      <c r="C674" s="181" t="s">
        <v>244</v>
      </c>
      <c r="D674" s="181" t="s">
        <v>220</v>
      </c>
      <c r="E674" s="190"/>
    </row>
    <row r="675" spans="1:5" ht="12.75">
      <c r="A675" s="474" t="s">
        <v>340</v>
      </c>
      <c r="B675" s="175">
        <v>1.3</v>
      </c>
      <c r="C675" s="475">
        <v>2.1</v>
      </c>
      <c r="D675" s="475">
        <f>B680*C675</f>
        <v>12.915000000000001</v>
      </c>
      <c r="E675" s="190"/>
    </row>
    <row r="676" spans="1:5" ht="12.75">
      <c r="A676" s="474"/>
      <c r="B676" s="175">
        <v>1.3</v>
      </c>
      <c r="C676" s="476"/>
      <c r="D676" s="476"/>
      <c r="E676" s="190"/>
    </row>
    <row r="677" spans="1:5" ht="12.75">
      <c r="A677" s="474"/>
      <c r="B677" s="175">
        <v>0.85</v>
      </c>
      <c r="C677" s="476"/>
      <c r="D677" s="476"/>
      <c r="E677" s="190"/>
    </row>
    <row r="678" spans="1:5" ht="12.75">
      <c r="A678" s="474"/>
      <c r="B678" s="175">
        <v>0.85</v>
      </c>
      <c r="C678" s="476"/>
      <c r="D678" s="476"/>
      <c r="E678" s="190"/>
    </row>
    <row r="679" spans="1:5" ht="12.75">
      <c r="A679" s="474"/>
      <c r="B679" s="175">
        <v>1.85</v>
      </c>
      <c r="C679" s="476"/>
      <c r="D679" s="476"/>
      <c r="E679" s="190"/>
    </row>
    <row r="680" spans="1:5" ht="12.75">
      <c r="A680" s="206" t="s">
        <v>273</v>
      </c>
      <c r="B680" s="175">
        <f>SUM(B675:B679)</f>
        <v>6.15</v>
      </c>
      <c r="C680" s="171" t="s">
        <v>11</v>
      </c>
      <c r="D680" s="171" t="s">
        <v>15</v>
      </c>
      <c r="E680" s="190"/>
    </row>
    <row r="681" spans="1:5" ht="12.75">
      <c r="A681" s="189"/>
      <c r="B681" s="10"/>
      <c r="C681" s="10"/>
      <c r="D681" s="10"/>
      <c r="E681" s="190"/>
    </row>
    <row r="682" spans="1:5" ht="12.75">
      <c r="A682" s="414" t="s">
        <v>343</v>
      </c>
      <c r="B682" s="415"/>
      <c r="C682" s="415"/>
      <c r="D682" s="415"/>
      <c r="E682" s="470"/>
    </row>
    <row r="683" spans="1:5" ht="12.75">
      <c r="A683" s="170" t="s">
        <v>238</v>
      </c>
      <c r="B683" s="177" t="s">
        <v>262</v>
      </c>
      <c r="C683" s="177" t="s">
        <v>244</v>
      </c>
      <c r="D683" s="177" t="s">
        <v>334</v>
      </c>
      <c r="E683" s="182" t="s">
        <v>220</v>
      </c>
    </row>
    <row r="684" spans="1:5" ht="12.75">
      <c r="A684" s="567" t="s">
        <v>229</v>
      </c>
      <c r="B684" s="175">
        <v>1.5</v>
      </c>
      <c r="C684" s="175">
        <v>1.2</v>
      </c>
      <c r="D684" s="175">
        <v>4</v>
      </c>
      <c r="E684" s="176">
        <f aca="true" t="shared" si="17" ref="E684:E698">B684*C684*D684</f>
        <v>7.199999999999999</v>
      </c>
    </row>
    <row r="685" spans="1:5" ht="12.75">
      <c r="A685" s="568"/>
      <c r="B685" s="175">
        <v>0.8</v>
      </c>
      <c r="C685" s="175">
        <v>2.1</v>
      </c>
      <c r="D685" s="175">
        <v>1</v>
      </c>
      <c r="E685" s="176">
        <f t="shared" si="17"/>
        <v>1.6800000000000002</v>
      </c>
    </row>
    <row r="686" spans="1:5" ht="12.75">
      <c r="A686" s="567" t="s">
        <v>230</v>
      </c>
      <c r="B686" s="175">
        <v>0.7</v>
      </c>
      <c r="C686" s="175">
        <v>0.8</v>
      </c>
      <c r="D686" s="175">
        <v>1</v>
      </c>
      <c r="E686" s="176">
        <f t="shared" si="17"/>
        <v>0.5599999999999999</v>
      </c>
    </row>
    <row r="687" spans="1:5" ht="12.75">
      <c r="A687" s="569"/>
      <c r="B687" s="175">
        <v>0.8</v>
      </c>
      <c r="C687" s="175">
        <v>0.8</v>
      </c>
      <c r="D687" s="175">
        <v>1</v>
      </c>
      <c r="E687" s="176">
        <f t="shared" si="17"/>
        <v>0.6400000000000001</v>
      </c>
    </row>
    <row r="688" spans="1:5" ht="12.75">
      <c r="A688" s="569"/>
      <c r="B688" s="175">
        <v>0.8</v>
      </c>
      <c r="C688" s="175">
        <v>2.1</v>
      </c>
      <c r="D688" s="175">
        <v>1</v>
      </c>
      <c r="E688" s="176">
        <f t="shared" si="17"/>
        <v>1.6800000000000002</v>
      </c>
    </row>
    <row r="689" spans="1:5" ht="12.75">
      <c r="A689" s="568"/>
      <c r="B689" s="175">
        <v>0.6</v>
      </c>
      <c r="C689" s="175">
        <v>2</v>
      </c>
      <c r="D689" s="175">
        <v>4</v>
      </c>
      <c r="E689" s="176">
        <f t="shared" si="17"/>
        <v>4.8</v>
      </c>
    </row>
    <row r="690" spans="1:5" ht="12.75">
      <c r="A690" s="567" t="s">
        <v>231</v>
      </c>
      <c r="B690" s="175">
        <v>0.7</v>
      </c>
      <c r="C690" s="175">
        <v>0.8</v>
      </c>
      <c r="D690" s="175">
        <v>1</v>
      </c>
      <c r="E690" s="176">
        <f t="shared" si="17"/>
        <v>0.5599999999999999</v>
      </c>
    </row>
    <row r="691" spans="1:5" ht="12.75">
      <c r="A691" s="569"/>
      <c r="B691" s="175">
        <v>0.8</v>
      </c>
      <c r="C691" s="175">
        <v>0.8</v>
      </c>
      <c r="D691" s="175">
        <v>1</v>
      </c>
      <c r="E691" s="176">
        <f t="shared" si="17"/>
        <v>0.6400000000000001</v>
      </c>
    </row>
    <row r="692" spans="1:5" ht="12.75">
      <c r="A692" s="569"/>
      <c r="B692" s="175">
        <v>0.8</v>
      </c>
      <c r="C692" s="175">
        <v>2.1</v>
      </c>
      <c r="D692" s="175">
        <v>1</v>
      </c>
      <c r="E692" s="176">
        <f t="shared" si="17"/>
        <v>1.6800000000000002</v>
      </c>
    </row>
    <row r="693" spans="1:5" ht="12.75">
      <c r="A693" s="568"/>
      <c r="B693" s="175">
        <v>0.6</v>
      </c>
      <c r="C693" s="175">
        <v>2</v>
      </c>
      <c r="D693" s="175">
        <v>4</v>
      </c>
      <c r="E693" s="176">
        <f t="shared" si="17"/>
        <v>4.8</v>
      </c>
    </row>
    <row r="694" spans="1:5" ht="12.75">
      <c r="A694" s="567" t="s">
        <v>232</v>
      </c>
      <c r="B694" s="175">
        <v>0.7</v>
      </c>
      <c r="C694" s="175">
        <v>2.1</v>
      </c>
      <c r="D694" s="175">
        <v>1</v>
      </c>
      <c r="E694" s="176">
        <f t="shared" si="17"/>
        <v>1.47</v>
      </c>
    </row>
    <row r="695" spans="1:5" ht="12.75">
      <c r="A695" s="569"/>
      <c r="B695" s="175">
        <v>0.7</v>
      </c>
      <c r="C695" s="175">
        <v>0.5</v>
      </c>
      <c r="D695" s="175">
        <v>1</v>
      </c>
      <c r="E695" s="176">
        <f t="shared" si="17"/>
        <v>0.35</v>
      </c>
    </row>
    <row r="696" spans="1:5" ht="12.75">
      <c r="A696" s="568"/>
      <c r="B696" s="175">
        <v>0.6</v>
      </c>
      <c r="C696" s="175">
        <v>2</v>
      </c>
      <c r="D696" s="175">
        <v>4</v>
      </c>
      <c r="E696" s="176">
        <f t="shared" si="17"/>
        <v>4.8</v>
      </c>
    </row>
    <row r="697" spans="1:5" ht="12.75">
      <c r="A697" s="567" t="s">
        <v>233</v>
      </c>
      <c r="B697" s="175">
        <v>0.8</v>
      </c>
      <c r="C697" s="175">
        <v>2.1</v>
      </c>
      <c r="D697" s="175">
        <v>1</v>
      </c>
      <c r="E697" s="176">
        <f t="shared" si="17"/>
        <v>1.6800000000000002</v>
      </c>
    </row>
    <row r="698" spans="1:5" ht="12.75">
      <c r="A698" s="568"/>
      <c r="B698" s="175">
        <v>0.7</v>
      </c>
      <c r="C698" s="175">
        <v>0.5</v>
      </c>
      <c r="D698" s="175">
        <v>1</v>
      </c>
      <c r="E698" s="176">
        <f t="shared" si="17"/>
        <v>0.35</v>
      </c>
    </row>
    <row r="699" spans="1:5" ht="12.75">
      <c r="A699" s="300" t="s">
        <v>611</v>
      </c>
      <c r="B699" s="175">
        <v>5.7</v>
      </c>
      <c r="C699" s="175">
        <v>2.9</v>
      </c>
      <c r="D699" s="175"/>
      <c r="E699" s="176">
        <f>B699*C699</f>
        <v>16.53</v>
      </c>
    </row>
    <row r="700" spans="1:5" ht="12.75">
      <c r="A700" s="300" t="s">
        <v>611</v>
      </c>
      <c r="B700" s="175">
        <v>4.3</v>
      </c>
      <c r="C700" s="175">
        <v>2.5</v>
      </c>
      <c r="D700" s="175"/>
      <c r="E700" s="176">
        <f>B700*C700</f>
        <v>10.75</v>
      </c>
    </row>
    <row r="701" spans="1:5" ht="12.75">
      <c r="A701" s="570" t="s">
        <v>345</v>
      </c>
      <c r="B701" s="566"/>
      <c r="C701" s="566"/>
      <c r="D701" s="566"/>
      <c r="E701" s="176">
        <f>SUM(E684:E700)</f>
        <v>60.17</v>
      </c>
    </row>
    <row r="702" spans="1:5" ht="12.75">
      <c r="A702" s="570"/>
      <c r="B702" s="566"/>
      <c r="C702" s="566"/>
      <c r="D702" s="566"/>
      <c r="E702" s="182" t="s">
        <v>15</v>
      </c>
    </row>
    <row r="703" spans="1:5" ht="12.75">
      <c r="A703" s="189"/>
      <c r="B703" s="10"/>
      <c r="C703" s="10"/>
      <c r="D703" s="10"/>
      <c r="E703" s="190"/>
    </row>
    <row r="704" spans="1:5" ht="12.75">
      <c r="A704" s="189"/>
      <c r="B704" s="487" t="s">
        <v>341</v>
      </c>
      <c r="C704" s="487"/>
      <c r="D704" s="487"/>
      <c r="E704" s="176">
        <f>(D654+D660+D670+D675)-E701</f>
        <v>153.64999999999998</v>
      </c>
    </row>
    <row r="705" spans="1:5" ht="13.5" thickBot="1">
      <c r="A705" s="198"/>
      <c r="B705" s="469"/>
      <c r="C705" s="469"/>
      <c r="D705" s="469"/>
      <c r="E705" s="184" t="s">
        <v>15</v>
      </c>
    </row>
    <row r="706" ht="13.5" thickBot="1"/>
    <row r="707" spans="1:5" ht="39" customHeight="1">
      <c r="A707" s="440" t="s">
        <v>505</v>
      </c>
      <c r="B707" s="441"/>
      <c r="C707" s="441"/>
      <c r="D707" s="565"/>
      <c r="E707" s="238"/>
    </row>
    <row r="708" spans="1:5" ht="12.75">
      <c r="A708" s="170" t="s">
        <v>238</v>
      </c>
      <c r="B708" s="177" t="s">
        <v>262</v>
      </c>
      <c r="C708" s="177" t="s">
        <v>244</v>
      </c>
      <c r="D708" s="177" t="s">
        <v>220</v>
      </c>
      <c r="E708" s="190"/>
    </row>
    <row r="709" spans="1:5" ht="12.75">
      <c r="A709" s="474" t="s">
        <v>272</v>
      </c>
      <c r="B709" s="175">
        <v>6</v>
      </c>
      <c r="C709" s="475">
        <v>3</v>
      </c>
      <c r="D709" s="475">
        <f>B713*C709</f>
        <v>88.80000000000001</v>
      </c>
      <c r="E709" s="190"/>
    </row>
    <row r="710" spans="1:5" ht="12.75">
      <c r="A710" s="474"/>
      <c r="B710" s="175">
        <v>11</v>
      </c>
      <c r="C710" s="476"/>
      <c r="D710" s="476"/>
      <c r="E710" s="190"/>
    </row>
    <row r="711" spans="1:5" ht="12.75">
      <c r="A711" s="474"/>
      <c r="B711" s="175">
        <v>11</v>
      </c>
      <c r="C711" s="476"/>
      <c r="D711" s="476"/>
      <c r="E711" s="190"/>
    </row>
    <row r="712" spans="1:5" ht="12.75">
      <c r="A712" s="474"/>
      <c r="B712" s="175">
        <v>1.6</v>
      </c>
      <c r="C712" s="480"/>
      <c r="D712" s="480"/>
      <c r="E712" s="190"/>
    </row>
    <row r="713" spans="1:5" ht="12.75">
      <c r="A713" s="206" t="s">
        <v>273</v>
      </c>
      <c r="B713" s="175">
        <f>SUM(B709:B712)</f>
        <v>29.6</v>
      </c>
      <c r="C713" s="171" t="s">
        <v>11</v>
      </c>
      <c r="D713" s="177" t="s">
        <v>15</v>
      </c>
      <c r="E713" s="190"/>
    </row>
    <row r="714" spans="1:5" ht="12.75">
      <c r="A714" s="189"/>
      <c r="B714" s="10"/>
      <c r="C714" s="10"/>
      <c r="D714" s="10"/>
      <c r="E714" s="190"/>
    </row>
    <row r="715" spans="1:5" ht="12.75">
      <c r="A715" s="414" t="s">
        <v>336</v>
      </c>
      <c r="B715" s="415"/>
      <c r="C715" s="416"/>
      <c r="D715" s="200">
        <v>2.25</v>
      </c>
      <c r="E715" s="190"/>
    </row>
    <row r="716" spans="1:5" ht="12.75">
      <c r="A716" s="189"/>
      <c r="B716" s="10"/>
      <c r="C716" s="10"/>
      <c r="D716" s="10"/>
      <c r="E716" s="190"/>
    </row>
    <row r="717" spans="1:5" ht="12.75">
      <c r="A717" s="170" t="s">
        <v>238</v>
      </c>
      <c r="B717" s="177" t="s">
        <v>262</v>
      </c>
      <c r="C717" s="181" t="s">
        <v>244</v>
      </c>
      <c r="D717" s="181" t="s">
        <v>220</v>
      </c>
      <c r="E717" s="190"/>
    </row>
    <row r="718" spans="1:5" ht="12.75">
      <c r="A718" s="474" t="s">
        <v>264</v>
      </c>
      <c r="B718" s="175">
        <v>2</v>
      </c>
      <c r="C718" s="475">
        <v>2.7</v>
      </c>
      <c r="D718" s="475">
        <f>B721*C718</f>
        <v>23.22</v>
      </c>
      <c r="E718" s="190"/>
    </row>
    <row r="719" spans="1:5" ht="12.75">
      <c r="A719" s="474"/>
      <c r="B719" s="175">
        <v>2</v>
      </c>
      <c r="C719" s="476"/>
      <c r="D719" s="476"/>
      <c r="E719" s="190"/>
    </row>
    <row r="720" spans="1:5" ht="12.75">
      <c r="A720" s="474"/>
      <c r="B720" s="175">
        <v>4.6</v>
      </c>
      <c r="C720" s="476"/>
      <c r="D720" s="476"/>
      <c r="E720" s="190"/>
    </row>
    <row r="721" spans="1:5" ht="12.75">
      <c r="A721" s="206" t="s">
        <v>273</v>
      </c>
      <c r="B721" s="175">
        <f>SUM(B718:B720)</f>
        <v>8.6</v>
      </c>
      <c r="C721" s="171" t="s">
        <v>11</v>
      </c>
      <c r="D721" s="171" t="s">
        <v>15</v>
      </c>
      <c r="E721" s="190"/>
    </row>
    <row r="722" spans="1:5" ht="12.75">
      <c r="A722" s="189"/>
      <c r="B722" s="10"/>
      <c r="C722" s="10"/>
      <c r="D722" s="10"/>
      <c r="E722" s="190"/>
    </row>
    <row r="723" spans="1:5" ht="12.75">
      <c r="A723" s="414" t="s">
        <v>337</v>
      </c>
      <c r="B723" s="415"/>
      <c r="C723" s="416"/>
      <c r="D723" s="200">
        <v>0.8</v>
      </c>
      <c r="E723" s="190"/>
    </row>
    <row r="724" spans="1:5" ht="12.75">
      <c r="A724" s="189"/>
      <c r="B724" s="10"/>
      <c r="C724" s="10"/>
      <c r="D724" s="10"/>
      <c r="E724" s="190"/>
    </row>
    <row r="725" spans="1:6" ht="12.75">
      <c r="A725" s="170" t="s">
        <v>245</v>
      </c>
      <c r="B725" s="181"/>
      <c r="C725" s="181"/>
      <c r="D725" s="181"/>
      <c r="E725" s="173"/>
      <c r="F725" s="10"/>
    </row>
    <row r="726" spans="1:6" ht="12.75">
      <c r="A726" s="170" t="s">
        <v>238</v>
      </c>
      <c r="B726" s="177" t="s">
        <v>262</v>
      </c>
      <c r="C726" s="177" t="s">
        <v>244</v>
      </c>
      <c r="D726" s="177" t="s">
        <v>334</v>
      </c>
      <c r="E726" s="182" t="s">
        <v>220</v>
      </c>
      <c r="F726" s="10"/>
    </row>
    <row r="727" spans="1:6" ht="12.75">
      <c r="A727" s="474" t="s">
        <v>272</v>
      </c>
      <c r="B727" s="175">
        <v>1.5</v>
      </c>
      <c r="C727" s="175">
        <v>1.2</v>
      </c>
      <c r="D727" s="175">
        <v>4</v>
      </c>
      <c r="E727" s="176">
        <f>B727*C727*D727</f>
        <v>7.199999999999999</v>
      </c>
      <c r="F727" s="10"/>
    </row>
    <row r="728" spans="1:6" ht="12.75">
      <c r="A728" s="474"/>
      <c r="B728" s="175">
        <v>0.8</v>
      </c>
      <c r="C728" s="175">
        <v>2.1</v>
      </c>
      <c r="D728" s="175">
        <v>3</v>
      </c>
      <c r="E728" s="176">
        <f>B728*C728*D728</f>
        <v>5.040000000000001</v>
      </c>
      <c r="F728" s="10"/>
    </row>
    <row r="729" spans="1:6" ht="12.75">
      <c r="A729" s="474"/>
      <c r="B729" s="175">
        <v>0.7</v>
      </c>
      <c r="C729" s="175">
        <v>0.8</v>
      </c>
      <c r="D729" s="175">
        <v>2</v>
      </c>
      <c r="E729" s="176">
        <f>B729*C729*D729</f>
        <v>1.1199999999999999</v>
      </c>
      <c r="F729" s="10"/>
    </row>
    <row r="730" spans="1:6" ht="12.75">
      <c r="A730" s="474"/>
      <c r="B730" s="175">
        <v>0.8</v>
      </c>
      <c r="C730" s="175">
        <v>0.8</v>
      </c>
      <c r="D730" s="175">
        <v>2</v>
      </c>
      <c r="E730" s="176">
        <f>B730*C730*D730</f>
        <v>1.2800000000000002</v>
      </c>
      <c r="F730" s="10"/>
    </row>
    <row r="731" spans="1:5" ht="12.75">
      <c r="A731" s="185" t="s">
        <v>264</v>
      </c>
      <c r="B731" s="175">
        <v>0.7</v>
      </c>
      <c r="C731" s="175">
        <v>0.5</v>
      </c>
      <c r="D731" s="175">
        <v>2</v>
      </c>
      <c r="E731" s="176">
        <f>B731*C731*D731</f>
        <v>0.7</v>
      </c>
    </row>
    <row r="732" spans="1:5" ht="12.75">
      <c r="A732" s="450" t="s">
        <v>344</v>
      </c>
      <c r="B732" s="451"/>
      <c r="C732" s="451"/>
      <c r="D732" s="451"/>
      <c r="E732" s="176">
        <f>SUM(E727:E731)</f>
        <v>15.34</v>
      </c>
    </row>
    <row r="733" spans="1:5" ht="12.75">
      <c r="A733" s="189"/>
      <c r="B733" s="10"/>
      <c r="C733" s="10"/>
      <c r="D733" s="10"/>
      <c r="E733" s="190"/>
    </row>
    <row r="734" spans="1:5" ht="12.75">
      <c r="A734" s="189"/>
      <c r="B734" s="487" t="s">
        <v>346</v>
      </c>
      <c r="C734" s="487"/>
      <c r="D734" s="487"/>
      <c r="E734" s="176">
        <f>(D709+D715+D718+D723)-E732</f>
        <v>99.73</v>
      </c>
    </row>
    <row r="735" spans="1:5" ht="13.5" thickBot="1">
      <c r="A735" s="198"/>
      <c r="B735" s="469"/>
      <c r="C735" s="469"/>
      <c r="D735" s="469"/>
      <c r="E735" s="184" t="s">
        <v>15</v>
      </c>
    </row>
    <row r="736" ht="13.5" thickBot="1"/>
    <row r="737" spans="1:5" ht="51.75" customHeight="1">
      <c r="A737" s="396" t="s">
        <v>504</v>
      </c>
      <c r="B737" s="397"/>
      <c r="C737" s="397"/>
      <c r="D737" s="397"/>
      <c r="E737" s="398"/>
    </row>
    <row r="738" spans="1:5" ht="12.75">
      <c r="A738" s="573" t="s">
        <v>612</v>
      </c>
      <c r="B738" s="574"/>
      <c r="C738" s="575"/>
      <c r="D738" s="212">
        <v>142.08</v>
      </c>
      <c r="E738" s="213" t="s">
        <v>15</v>
      </c>
    </row>
    <row r="739" spans="1:5" ht="12.75">
      <c r="A739" s="499" t="s">
        <v>613</v>
      </c>
      <c r="B739" s="500"/>
      <c r="C739" s="500"/>
      <c r="D739" s="175">
        <v>27.28</v>
      </c>
      <c r="E739" s="182" t="s">
        <v>15</v>
      </c>
    </row>
    <row r="740" spans="1:5" ht="13.5" thickBot="1">
      <c r="A740" s="576" t="s">
        <v>614</v>
      </c>
      <c r="B740" s="577"/>
      <c r="C740" s="578"/>
      <c r="D740" s="179">
        <f>D738-D739</f>
        <v>114.80000000000001</v>
      </c>
      <c r="E740" s="184" t="s">
        <v>15</v>
      </c>
    </row>
    <row r="741" ht="13.5" thickBot="1"/>
    <row r="742" spans="1:5" ht="39" customHeight="1">
      <c r="A742" s="541" t="s">
        <v>503</v>
      </c>
      <c r="B742" s="542"/>
      <c r="C742" s="542"/>
      <c r="D742" s="542"/>
      <c r="E742" s="543"/>
    </row>
    <row r="743" spans="1:5" ht="25.5">
      <c r="A743" s="571" t="s">
        <v>350</v>
      </c>
      <c r="B743" s="172" t="s">
        <v>347</v>
      </c>
      <c r="C743" s="172" t="s">
        <v>348</v>
      </c>
      <c r="D743" s="172" t="s">
        <v>349</v>
      </c>
      <c r="E743" s="194" t="s">
        <v>220</v>
      </c>
    </row>
    <row r="744" spans="1:5" ht="12.75">
      <c r="A744" s="572"/>
      <c r="B744" s="177">
        <v>153.65</v>
      </c>
      <c r="C744" s="177">
        <v>99.73</v>
      </c>
      <c r="D744" s="177">
        <v>142.08</v>
      </c>
      <c r="E744" s="176">
        <f>(B744+C744)-D744</f>
        <v>111.29999999999998</v>
      </c>
    </row>
    <row r="745" spans="1:5" ht="13.5" thickBot="1">
      <c r="A745" s="198"/>
      <c r="B745" s="199"/>
      <c r="C745" s="199"/>
      <c r="D745" s="199"/>
      <c r="E745" s="184" t="s">
        <v>15</v>
      </c>
    </row>
    <row r="746" ht="13.5" thickBot="1"/>
    <row r="747" spans="1:8" ht="12.75">
      <c r="A747" s="396" t="s">
        <v>502</v>
      </c>
      <c r="B747" s="397"/>
      <c r="C747" s="397"/>
      <c r="D747" s="397"/>
      <c r="E747" s="397"/>
      <c r="F747" s="397"/>
      <c r="G747" s="397"/>
      <c r="H747" s="398"/>
    </row>
    <row r="748" spans="1:8" ht="12.75">
      <c r="A748" s="579" t="s">
        <v>230</v>
      </c>
      <c r="B748" s="554" t="s">
        <v>243</v>
      </c>
      <c r="C748" s="554" t="s">
        <v>244</v>
      </c>
      <c r="D748" s="554" t="s">
        <v>220</v>
      </c>
      <c r="E748" s="581" t="s">
        <v>245</v>
      </c>
      <c r="F748" s="581"/>
      <c r="G748" s="581"/>
      <c r="H748" s="446" t="s">
        <v>246</v>
      </c>
    </row>
    <row r="749" spans="1:8" ht="12.75">
      <c r="A749" s="579"/>
      <c r="B749" s="555"/>
      <c r="C749" s="555"/>
      <c r="D749" s="555"/>
      <c r="E749" s="178">
        <v>0.8</v>
      </c>
      <c r="F749" s="175">
        <v>2.1</v>
      </c>
      <c r="G749" s="175">
        <f>E749*F749</f>
        <v>1.6800000000000002</v>
      </c>
      <c r="H749" s="447"/>
    </row>
    <row r="750" spans="1:8" ht="12.75">
      <c r="A750" s="579"/>
      <c r="B750" s="555"/>
      <c r="C750" s="555"/>
      <c r="D750" s="555"/>
      <c r="E750" s="175">
        <v>0.7</v>
      </c>
      <c r="F750" s="175">
        <v>0.8</v>
      </c>
      <c r="G750" s="175">
        <f>E750*F750</f>
        <v>0.5599999999999999</v>
      </c>
      <c r="H750" s="447"/>
    </row>
    <row r="751" spans="1:8" ht="12.75">
      <c r="A751" s="579"/>
      <c r="B751" s="580"/>
      <c r="C751" s="580"/>
      <c r="D751" s="580"/>
      <c r="E751" s="175">
        <v>0.8</v>
      </c>
      <c r="F751" s="175">
        <v>0.8</v>
      </c>
      <c r="G751" s="175">
        <f>E751*F751</f>
        <v>0.6400000000000001</v>
      </c>
      <c r="H751" s="448"/>
    </row>
    <row r="752" spans="1:8" ht="12.75">
      <c r="A752" s="579"/>
      <c r="B752" s="175">
        <v>12.8</v>
      </c>
      <c r="C752" s="175">
        <v>2.9</v>
      </c>
      <c r="D752" s="175">
        <f>B752*C752</f>
        <v>37.12</v>
      </c>
      <c r="E752" s="582" t="s">
        <v>250</v>
      </c>
      <c r="F752" s="583"/>
      <c r="G752" s="175">
        <f>SUM(G749:G751)</f>
        <v>2.8800000000000003</v>
      </c>
      <c r="H752" s="176">
        <f>D752-G752</f>
        <v>34.239999999999995</v>
      </c>
    </row>
    <row r="753" spans="1:8" ht="12.75">
      <c r="A753" s="579"/>
      <c r="B753" s="177" t="s">
        <v>11</v>
      </c>
      <c r="C753" s="177" t="s">
        <v>11</v>
      </c>
      <c r="D753" s="177" t="s">
        <v>15</v>
      </c>
      <c r="E753" s="584"/>
      <c r="F753" s="585"/>
      <c r="G753" s="177" t="s">
        <v>15</v>
      </c>
      <c r="H753" s="182" t="s">
        <v>15</v>
      </c>
    </row>
    <row r="754" spans="1:8" ht="12.75">
      <c r="A754" s="586" t="s">
        <v>252</v>
      </c>
      <c r="B754" s="554" t="s">
        <v>243</v>
      </c>
      <c r="C754" s="554" t="s">
        <v>244</v>
      </c>
      <c r="D754" s="554" t="s">
        <v>220</v>
      </c>
      <c r="E754" s="581" t="s">
        <v>245</v>
      </c>
      <c r="F754" s="581"/>
      <c r="G754" s="581"/>
      <c r="H754" s="446" t="s">
        <v>246</v>
      </c>
    </row>
    <row r="755" spans="1:8" ht="12.75">
      <c r="A755" s="587"/>
      <c r="B755" s="555"/>
      <c r="C755" s="555"/>
      <c r="D755" s="555"/>
      <c r="E755" s="178">
        <v>0.6</v>
      </c>
      <c r="F755" s="175">
        <v>2</v>
      </c>
      <c r="G755" s="175">
        <f>E755*F755</f>
        <v>1.2</v>
      </c>
      <c r="H755" s="447"/>
    </row>
    <row r="756" spans="1:8" ht="12.75">
      <c r="A756" s="587"/>
      <c r="B756" s="555"/>
      <c r="C756" s="555"/>
      <c r="D756" s="555"/>
      <c r="E756" s="175">
        <v>0.6</v>
      </c>
      <c r="F756" s="175">
        <v>2</v>
      </c>
      <c r="G756" s="175">
        <f>E756*F756</f>
        <v>1.2</v>
      </c>
      <c r="H756" s="447"/>
    </row>
    <row r="757" spans="1:8" ht="12.75">
      <c r="A757" s="587"/>
      <c r="B757" s="555"/>
      <c r="C757" s="555"/>
      <c r="D757" s="555"/>
      <c r="E757" s="178">
        <v>0.6</v>
      </c>
      <c r="F757" s="175">
        <v>2</v>
      </c>
      <c r="G757" s="175">
        <f>E757*F757</f>
        <v>1.2</v>
      </c>
      <c r="H757" s="447"/>
    </row>
    <row r="758" spans="1:8" ht="12.75">
      <c r="A758" s="587"/>
      <c r="B758" s="580"/>
      <c r="C758" s="580"/>
      <c r="D758" s="580"/>
      <c r="E758" s="175">
        <v>0.6</v>
      </c>
      <c r="F758" s="175">
        <v>2</v>
      </c>
      <c r="G758" s="175">
        <f>E758*F758</f>
        <v>1.2</v>
      </c>
      <c r="H758" s="448"/>
    </row>
    <row r="759" spans="1:8" ht="12.75">
      <c r="A759" s="507" t="s">
        <v>253</v>
      </c>
      <c r="B759" s="175">
        <v>9.45</v>
      </c>
      <c r="C759" s="175">
        <v>2.1</v>
      </c>
      <c r="D759" s="175">
        <f>B759*C759</f>
        <v>19.845</v>
      </c>
      <c r="E759" s="588" t="s">
        <v>251</v>
      </c>
      <c r="F759" s="519"/>
      <c r="G759" s="175">
        <f>SUM(G755:G758)</f>
        <v>4.8</v>
      </c>
      <c r="H759" s="244">
        <f>D759-G759</f>
        <v>15.044999999999998</v>
      </c>
    </row>
    <row r="760" spans="1:8" ht="12.75">
      <c r="A760" s="507"/>
      <c r="B760" s="177" t="s">
        <v>11</v>
      </c>
      <c r="C760" s="177" t="s">
        <v>11</v>
      </c>
      <c r="D760" s="177" t="s">
        <v>15</v>
      </c>
      <c r="E760" s="589"/>
      <c r="F760" s="590"/>
      <c r="G760" s="177" t="s">
        <v>15</v>
      </c>
      <c r="H760" s="245" t="s">
        <v>15</v>
      </c>
    </row>
    <row r="761" spans="1:8" ht="12.75">
      <c r="A761" s="189"/>
      <c r="B761" s="10"/>
      <c r="C761" s="10"/>
      <c r="D761" s="10"/>
      <c r="E761" s="10"/>
      <c r="F761" s="10"/>
      <c r="G761" s="10"/>
      <c r="H761" s="190"/>
    </row>
    <row r="762" spans="1:8" ht="12.75">
      <c r="A762" s="579" t="s">
        <v>231</v>
      </c>
      <c r="B762" s="554" t="s">
        <v>243</v>
      </c>
      <c r="C762" s="554" t="s">
        <v>244</v>
      </c>
      <c r="D762" s="554" t="s">
        <v>220</v>
      </c>
      <c r="E762" s="581" t="s">
        <v>245</v>
      </c>
      <c r="F762" s="581"/>
      <c r="G762" s="581"/>
      <c r="H762" s="446" t="s">
        <v>246</v>
      </c>
    </row>
    <row r="763" spans="1:8" ht="12.75">
      <c r="A763" s="579"/>
      <c r="B763" s="555"/>
      <c r="C763" s="555"/>
      <c r="D763" s="555"/>
      <c r="E763" s="178">
        <v>0.8</v>
      </c>
      <c r="F763" s="175">
        <v>2.1</v>
      </c>
      <c r="G763" s="175">
        <f>E763*F763</f>
        <v>1.6800000000000002</v>
      </c>
      <c r="H763" s="447"/>
    </row>
    <row r="764" spans="1:8" ht="12.75">
      <c r="A764" s="579"/>
      <c r="B764" s="555"/>
      <c r="C764" s="555"/>
      <c r="D764" s="555"/>
      <c r="E764" s="175">
        <v>0.7</v>
      </c>
      <c r="F764" s="175">
        <v>0.8</v>
      </c>
      <c r="G764" s="175">
        <f>E764*F764</f>
        <v>0.5599999999999999</v>
      </c>
      <c r="H764" s="447"/>
    </row>
    <row r="765" spans="1:8" ht="12.75">
      <c r="A765" s="579"/>
      <c r="B765" s="580"/>
      <c r="C765" s="580"/>
      <c r="D765" s="580"/>
      <c r="E765" s="175">
        <v>0.8</v>
      </c>
      <c r="F765" s="175">
        <v>0.8</v>
      </c>
      <c r="G765" s="175">
        <f>E765*F765</f>
        <v>0.6400000000000001</v>
      </c>
      <c r="H765" s="448"/>
    </row>
    <row r="766" spans="1:8" ht="12.75">
      <c r="A766" s="579"/>
      <c r="B766" s="175">
        <v>12.8</v>
      </c>
      <c r="C766" s="175">
        <v>2.9</v>
      </c>
      <c r="D766" s="175">
        <f>B766*C766</f>
        <v>37.12</v>
      </c>
      <c r="E766" s="582" t="s">
        <v>250</v>
      </c>
      <c r="F766" s="583"/>
      <c r="G766" s="175">
        <f>SUM(G763:G765)</f>
        <v>2.8800000000000003</v>
      </c>
      <c r="H766" s="176">
        <f>D766-G766</f>
        <v>34.239999999999995</v>
      </c>
    </row>
    <row r="767" spans="1:8" ht="12.75">
      <c r="A767" s="579"/>
      <c r="B767" s="177" t="s">
        <v>11</v>
      </c>
      <c r="C767" s="177" t="s">
        <v>11</v>
      </c>
      <c r="D767" s="177" t="s">
        <v>15</v>
      </c>
      <c r="E767" s="584"/>
      <c r="F767" s="585"/>
      <c r="G767" s="177" t="s">
        <v>15</v>
      </c>
      <c r="H767" s="182" t="s">
        <v>15</v>
      </c>
    </row>
    <row r="768" spans="1:8" ht="12.75">
      <c r="A768" s="586" t="s">
        <v>254</v>
      </c>
      <c r="B768" s="554" t="s">
        <v>243</v>
      </c>
      <c r="C768" s="554" t="s">
        <v>244</v>
      </c>
      <c r="D768" s="554" t="s">
        <v>220</v>
      </c>
      <c r="E768" s="581" t="s">
        <v>245</v>
      </c>
      <c r="F768" s="581"/>
      <c r="G768" s="581"/>
      <c r="H768" s="446" t="s">
        <v>246</v>
      </c>
    </row>
    <row r="769" spans="1:8" ht="12.75">
      <c r="A769" s="587"/>
      <c r="B769" s="555"/>
      <c r="C769" s="555"/>
      <c r="D769" s="555"/>
      <c r="E769" s="178">
        <v>0.6</v>
      </c>
      <c r="F769" s="175">
        <v>2</v>
      </c>
      <c r="G769" s="175">
        <f>E769*F769</f>
        <v>1.2</v>
      </c>
      <c r="H769" s="447"/>
    </row>
    <row r="770" spans="1:8" ht="12.75">
      <c r="A770" s="587"/>
      <c r="B770" s="555"/>
      <c r="C770" s="555"/>
      <c r="D770" s="555"/>
      <c r="E770" s="175">
        <v>0.6</v>
      </c>
      <c r="F770" s="175">
        <v>2</v>
      </c>
      <c r="G770" s="175">
        <f>E770*F770</f>
        <v>1.2</v>
      </c>
      <c r="H770" s="447"/>
    </row>
    <row r="771" spans="1:8" ht="12.75">
      <c r="A771" s="587"/>
      <c r="B771" s="555"/>
      <c r="C771" s="555"/>
      <c r="D771" s="555"/>
      <c r="E771" s="178">
        <v>0.6</v>
      </c>
      <c r="F771" s="175">
        <v>2</v>
      </c>
      <c r="G771" s="175">
        <f>E771*F771</f>
        <v>1.2</v>
      </c>
      <c r="H771" s="447"/>
    </row>
    <row r="772" spans="1:8" ht="12.75">
      <c r="A772" s="587"/>
      <c r="B772" s="580"/>
      <c r="C772" s="580"/>
      <c r="D772" s="580"/>
      <c r="E772" s="175">
        <v>0.6</v>
      </c>
      <c r="F772" s="175">
        <v>2</v>
      </c>
      <c r="G772" s="175">
        <f>E772*F772</f>
        <v>1.2</v>
      </c>
      <c r="H772" s="448"/>
    </row>
    <row r="773" spans="1:8" ht="12.75">
      <c r="A773" s="507" t="s">
        <v>253</v>
      </c>
      <c r="B773" s="175">
        <v>9.45</v>
      </c>
      <c r="C773" s="175">
        <v>2.1</v>
      </c>
      <c r="D773" s="175">
        <f>B773*C773</f>
        <v>19.845</v>
      </c>
      <c r="E773" s="588" t="s">
        <v>251</v>
      </c>
      <c r="F773" s="519"/>
      <c r="G773" s="175">
        <f>SUM(G769:G772)</f>
        <v>4.8</v>
      </c>
      <c r="H773" s="244">
        <f>D773-G773</f>
        <v>15.044999999999998</v>
      </c>
    </row>
    <row r="774" spans="1:8" ht="12.75">
      <c r="A774" s="507"/>
      <c r="B774" s="177" t="s">
        <v>11</v>
      </c>
      <c r="C774" s="177" t="s">
        <v>11</v>
      </c>
      <c r="D774" s="177" t="s">
        <v>15</v>
      </c>
      <c r="E774" s="589"/>
      <c r="F774" s="590"/>
      <c r="G774" s="177" t="s">
        <v>15</v>
      </c>
      <c r="H774" s="245" t="s">
        <v>15</v>
      </c>
    </row>
    <row r="775" spans="1:8" ht="12.75">
      <c r="A775" s="189"/>
      <c r="B775" s="10"/>
      <c r="C775" s="10"/>
      <c r="D775" s="10"/>
      <c r="E775" s="10"/>
      <c r="F775" s="10"/>
      <c r="G775" s="10"/>
      <c r="H775" s="190"/>
    </row>
    <row r="776" spans="1:8" ht="12.75">
      <c r="A776" s="579" t="s">
        <v>247</v>
      </c>
      <c r="B776" s="487" t="s">
        <v>243</v>
      </c>
      <c r="C776" s="487" t="s">
        <v>244</v>
      </c>
      <c r="D776" s="487" t="s">
        <v>220</v>
      </c>
      <c r="E776" s="581" t="s">
        <v>245</v>
      </c>
      <c r="F776" s="581"/>
      <c r="G776" s="581"/>
      <c r="H776" s="488" t="s">
        <v>246</v>
      </c>
    </row>
    <row r="777" spans="1:8" ht="12.75">
      <c r="A777" s="579"/>
      <c r="B777" s="487"/>
      <c r="C777" s="487"/>
      <c r="D777" s="487"/>
      <c r="E777" s="178">
        <v>0.7</v>
      </c>
      <c r="F777" s="175">
        <v>2.1</v>
      </c>
      <c r="G777" s="175">
        <f>E777*F777</f>
        <v>1.47</v>
      </c>
      <c r="H777" s="488"/>
    </row>
    <row r="778" spans="1:8" ht="12.75">
      <c r="A778" s="579"/>
      <c r="B778" s="487"/>
      <c r="C778" s="487"/>
      <c r="D778" s="487"/>
      <c r="E778" s="175">
        <v>0.7</v>
      </c>
      <c r="F778" s="175">
        <v>0.5</v>
      </c>
      <c r="G778" s="175">
        <f>E778*F778</f>
        <v>0.35</v>
      </c>
      <c r="H778" s="488"/>
    </row>
    <row r="779" spans="1:8" ht="12.75">
      <c r="A779" s="579"/>
      <c r="B779" s="175">
        <v>9</v>
      </c>
      <c r="C779" s="175">
        <v>2.5</v>
      </c>
      <c r="D779" s="175">
        <f>B779*C779</f>
        <v>22.5</v>
      </c>
      <c r="E779" s="582" t="s">
        <v>250</v>
      </c>
      <c r="F779" s="583"/>
      <c r="G779" s="175">
        <f>SUM(G777:G778)</f>
        <v>1.8199999999999998</v>
      </c>
      <c r="H779" s="176">
        <f>D779-G779</f>
        <v>20.68</v>
      </c>
    </row>
    <row r="780" spans="1:8" ht="12.75">
      <c r="A780" s="579"/>
      <c r="B780" s="177" t="s">
        <v>11</v>
      </c>
      <c r="C780" s="177" t="s">
        <v>11</v>
      </c>
      <c r="D780" s="177" t="s">
        <v>15</v>
      </c>
      <c r="E780" s="584"/>
      <c r="F780" s="585"/>
      <c r="G780" s="177" t="s">
        <v>15</v>
      </c>
      <c r="H780" s="182" t="s">
        <v>15</v>
      </c>
    </row>
    <row r="781" spans="1:8" ht="12.75">
      <c r="A781" s="586" t="s">
        <v>248</v>
      </c>
      <c r="B781" s="554" t="s">
        <v>243</v>
      </c>
      <c r="C781" s="554" t="s">
        <v>244</v>
      </c>
      <c r="D781" s="554" t="s">
        <v>220</v>
      </c>
      <c r="E781" s="581" t="s">
        <v>245</v>
      </c>
      <c r="F781" s="581"/>
      <c r="G781" s="581"/>
      <c r="H781" s="446" t="s">
        <v>246</v>
      </c>
    </row>
    <row r="782" spans="1:8" ht="12.75">
      <c r="A782" s="587"/>
      <c r="B782" s="555"/>
      <c r="C782" s="555"/>
      <c r="D782" s="555"/>
      <c r="E782" s="178">
        <v>0.6</v>
      </c>
      <c r="F782" s="175">
        <v>2</v>
      </c>
      <c r="G782" s="175">
        <f>E782*F782</f>
        <v>1.2</v>
      </c>
      <c r="H782" s="447"/>
    </row>
    <row r="783" spans="1:8" ht="12.75">
      <c r="A783" s="587"/>
      <c r="B783" s="555"/>
      <c r="C783" s="555"/>
      <c r="D783" s="555"/>
      <c r="E783" s="175">
        <v>0.6</v>
      </c>
      <c r="F783" s="175">
        <v>2</v>
      </c>
      <c r="G783" s="175">
        <f>E783*F783</f>
        <v>1.2</v>
      </c>
      <c r="H783" s="447"/>
    </row>
    <row r="784" spans="1:8" ht="12.75">
      <c r="A784" s="587"/>
      <c r="B784" s="555"/>
      <c r="C784" s="555"/>
      <c r="D784" s="555"/>
      <c r="E784" s="178">
        <v>0.6</v>
      </c>
      <c r="F784" s="175">
        <v>2</v>
      </c>
      <c r="G784" s="175">
        <f>E784*F784</f>
        <v>1.2</v>
      </c>
      <c r="H784" s="447"/>
    </row>
    <row r="785" spans="1:8" ht="12.75">
      <c r="A785" s="587"/>
      <c r="B785" s="580"/>
      <c r="C785" s="580"/>
      <c r="D785" s="580"/>
      <c r="E785" s="175">
        <v>0.6</v>
      </c>
      <c r="F785" s="175">
        <v>2</v>
      </c>
      <c r="G785" s="175">
        <f>E785*F785</f>
        <v>1.2</v>
      </c>
      <c r="H785" s="448"/>
    </row>
    <row r="786" spans="1:8" ht="12.75">
      <c r="A786" s="586" t="s">
        <v>249</v>
      </c>
      <c r="B786" s="175">
        <v>6.15</v>
      </c>
      <c r="C786" s="175">
        <v>2.1</v>
      </c>
      <c r="D786" s="175">
        <f>B786*C786</f>
        <v>12.915000000000001</v>
      </c>
      <c r="E786" s="588" t="s">
        <v>251</v>
      </c>
      <c r="F786" s="519"/>
      <c r="G786" s="175">
        <f>SUM(G782:G785)</f>
        <v>4.8</v>
      </c>
      <c r="H786" s="244">
        <f>D786-G786</f>
        <v>8.115000000000002</v>
      </c>
    </row>
    <row r="787" spans="1:8" ht="12.75">
      <c r="A787" s="592"/>
      <c r="B787" s="177" t="s">
        <v>11</v>
      </c>
      <c r="C787" s="177" t="s">
        <v>11</v>
      </c>
      <c r="D787" s="177" t="s">
        <v>15</v>
      </c>
      <c r="E787" s="589"/>
      <c r="F787" s="590"/>
      <c r="G787" s="177" t="s">
        <v>15</v>
      </c>
      <c r="H787" s="245" t="s">
        <v>15</v>
      </c>
    </row>
    <row r="788" spans="1:8" ht="12.75">
      <c r="A788" s="593"/>
      <c r="B788" s="594"/>
      <c r="C788" s="594"/>
      <c r="D788" s="594"/>
      <c r="E788" s="594"/>
      <c r="F788" s="594"/>
      <c r="G788" s="594"/>
      <c r="H788" s="595"/>
    </row>
    <row r="789" spans="1:8" ht="12.75">
      <c r="A789" s="579" t="s">
        <v>233</v>
      </c>
      <c r="B789" s="487" t="s">
        <v>243</v>
      </c>
      <c r="C789" s="487" t="s">
        <v>244</v>
      </c>
      <c r="D789" s="487" t="s">
        <v>220</v>
      </c>
      <c r="E789" s="581" t="s">
        <v>245</v>
      </c>
      <c r="F789" s="581"/>
      <c r="G789" s="581"/>
      <c r="H789" s="488" t="s">
        <v>246</v>
      </c>
    </row>
    <row r="790" spans="1:8" ht="12.75">
      <c r="A790" s="579"/>
      <c r="B790" s="487"/>
      <c r="C790" s="487"/>
      <c r="D790" s="487"/>
      <c r="E790" s="178">
        <v>0.8</v>
      </c>
      <c r="F790" s="175">
        <v>2.1</v>
      </c>
      <c r="G790" s="175">
        <f>E790*F790</f>
        <v>1.6800000000000002</v>
      </c>
      <c r="H790" s="488"/>
    </row>
    <row r="791" spans="1:8" ht="12.75">
      <c r="A791" s="579"/>
      <c r="B791" s="487"/>
      <c r="C791" s="487"/>
      <c r="D791" s="487"/>
      <c r="E791" s="175">
        <v>0.7</v>
      </c>
      <c r="F791" s="175">
        <v>0.5</v>
      </c>
      <c r="G791" s="175">
        <f>E791*F791</f>
        <v>0.35</v>
      </c>
      <c r="H791" s="488"/>
    </row>
    <row r="792" spans="1:8" ht="12.75">
      <c r="A792" s="579"/>
      <c r="B792" s="175">
        <v>6.7</v>
      </c>
      <c r="C792" s="175">
        <v>2.5</v>
      </c>
      <c r="D792" s="175">
        <f>B792*C792</f>
        <v>16.75</v>
      </c>
      <c r="E792" s="582" t="s">
        <v>250</v>
      </c>
      <c r="F792" s="583"/>
      <c r="G792" s="175">
        <f>SUM(G790:G791)</f>
        <v>2.0300000000000002</v>
      </c>
      <c r="H792" s="176">
        <f>D792-G792</f>
        <v>14.719999999999999</v>
      </c>
    </row>
    <row r="793" spans="1:8" ht="12.75">
      <c r="A793" s="579"/>
      <c r="B793" s="177" t="s">
        <v>11</v>
      </c>
      <c r="C793" s="177" t="s">
        <v>11</v>
      </c>
      <c r="D793" s="177" t="s">
        <v>15</v>
      </c>
      <c r="E793" s="584"/>
      <c r="F793" s="585"/>
      <c r="G793" s="177" t="s">
        <v>15</v>
      </c>
      <c r="H793" s="182" t="s">
        <v>15</v>
      </c>
    </row>
    <row r="794" spans="1:8" ht="12.75">
      <c r="A794" s="189"/>
      <c r="B794" s="10"/>
      <c r="C794" s="10"/>
      <c r="D794" s="10"/>
      <c r="E794" s="10"/>
      <c r="F794" s="10"/>
      <c r="G794" s="10"/>
      <c r="H794" s="190"/>
    </row>
    <row r="795" spans="1:8" ht="12.75">
      <c r="A795" s="579" t="s">
        <v>255</v>
      </c>
      <c r="B795" s="487"/>
      <c r="C795" s="487"/>
      <c r="D795" s="487"/>
      <c r="E795" s="487"/>
      <c r="F795" s="487"/>
      <c r="G795" s="487"/>
      <c r="H795" s="176">
        <f>H752+H759+H766+H773+H779+H786+H792-0.01</f>
        <v>142.07500000000002</v>
      </c>
    </row>
    <row r="796" spans="1:8" ht="13.5" thickBot="1">
      <c r="A796" s="591"/>
      <c r="B796" s="469"/>
      <c r="C796" s="469"/>
      <c r="D796" s="469"/>
      <c r="E796" s="469"/>
      <c r="F796" s="469"/>
      <c r="G796" s="469"/>
      <c r="H796" s="184" t="s">
        <v>15</v>
      </c>
    </row>
    <row r="797" spans="1:2" ht="13.5" thickBot="1">
      <c r="A797" s="10"/>
      <c r="B797" s="10"/>
    </row>
    <row r="798" spans="1:3" ht="12.75">
      <c r="A798" s="396" t="s">
        <v>473</v>
      </c>
      <c r="B798" s="397"/>
      <c r="C798" s="398"/>
    </row>
    <row r="799" spans="1:3" ht="12.75">
      <c r="A799" s="229" t="s">
        <v>229</v>
      </c>
      <c r="B799" s="216">
        <v>0.8</v>
      </c>
      <c r="C799" s="249" t="s">
        <v>11</v>
      </c>
    </row>
    <row r="800" spans="1:3" ht="12.75">
      <c r="A800" s="229" t="s">
        <v>230</v>
      </c>
      <c r="B800" s="216">
        <v>0.8</v>
      </c>
      <c r="C800" s="249" t="s">
        <v>11</v>
      </c>
    </row>
    <row r="801" spans="1:3" ht="12.75">
      <c r="A801" s="229" t="s">
        <v>231</v>
      </c>
      <c r="B801" s="216">
        <v>0.8</v>
      </c>
      <c r="C801" s="249" t="s">
        <v>11</v>
      </c>
    </row>
    <row r="802" spans="1:3" ht="12.75">
      <c r="A802" s="229" t="s">
        <v>232</v>
      </c>
      <c r="B802" s="216">
        <v>0.7</v>
      </c>
      <c r="C802" s="249" t="s">
        <v>11</v>
      </c>
    </row>
    <row r="803" spans="1:3" ht="12.75">
      <c r="A803" s="229" t="s">
        <v>233</v>
      </c>
      <c r="B803" s="216">
        <v>0.8</v>
      </c>
      <c r="C803" s="249" t="s">
        <v>11</v>
      </c>
    </row>
    <row r="804" spans="1:3" ht="13.5" thickBot="1">
      <c r="A804" s="252" t="s">
        <v>214</v>
      </c>
      <c r="B804" s="179">
        <f>SUM(B799:B803)</f>
        <v>3.9000000000000004</v>
      </c>
      <c r="C804" s="251" t="s">
        <v>11</v>
      </c>
    </row>
    <row r="805" spans="1:3" ht="13.5" thickBot="1">
      <c r="A805" s="10"/>
      <c r="B805" s="203"/>
      <c r="C805" s="218"/>
    </row>
    <row r="806" spans="1:4" ht="25.5" customHeight="1">
      <c r="A806" s="440" t="s">
        <v>474</v>
      </c>
      <c r="B806" s="441"/>
      <c r="C806" s="441"/>
      <c r="D806" s="442"/>
    </row>
    <row r="807" spans="1:4" ht="25.5">
      <c r="A807" s="226" t="s">
        <v>238</v>
      </c>
      <c r="B807" s="172" t="s">
        <v>236</v>
      </c>
      <c r="C807" s="172" t="s">
        <v>237</v>
      </c>
      <c r="D807" s="233" t="s">
        <v>239</v>
      </c>
    </row>
    <row r="808" spans="1:4" ht="12.75">
      <c r="A808" s="226" t="s">
        <v>229</v>
      </c>
      <c r="B808" s="200">
        <v>4</v>
      </c>
      <c r="C808" s="200">
        <v>1.5</v>
      </c>
      <c r="D808" s="234">
        <f aca="true" t="shared" si="18" ref="D808:D814">B808*C808</f>
        <v>6</v>
      </c>
    </row>
    <row r="809" spans="1:4" ht="12.75">
      <c r="A809" s="226" t="s">
        <v>230</v>
      </c>
      <c r="B809" s="200">
        <v>1</v>
      </c>
      <c r="C809" s="200">
        <v>0.8</v>
      </c>
      <c r="D809" s="234">
        <f t="shared" si="18"/>
        <v>0.8</v>
      </c>
    </row>
    <row r="810" spans="1:4" ht="12.75">
      <c r="A810" s="226" t="s">
        <v>230</v>
      </c>
      <c r="B810" s="200">
        <v>1</v>
      </c>
      <c r="C810" s="200">
        <v>0.7</v>
      </c>
      <c r="D810" s="234">
        <f t="shared" si="18"/>
        <v>0.7</v>
      </c>
    </row>
    <row r="811" spans="1:4" ht="12.75">
      <c r="A811" s="226" t="s">
        <v>231</v>
      </c>
      <c r="B811" s="200">
        <v>1</v>
      </c>
      <c r="C811" s="200">
        <v>0.8</v>
      </c>
      <c r="D811" s="234">
        <f t="shared" si="18"/>
        <v>0.8</v>
      </c>
    </row>
    <row r="812" spans="1:4" ht="12.75">
      <c r="A812" s="226" t="s">
        <v>231</v>
      </c>
      <c r="B812" s="200">
        <v>1</v>
      </c>
      <c r="C812" s="200">
        <v>0.7</v>
      </c>
      <c r="D812" s="234">
        <f t="shared" si="18"/>
        <v>0.7</v>
      </c>
    </row>
    <row r="813" spans="1:4" ht="12.75">
      <c r="A813" s="226" t="s">
        <v>232</v>
      </c>
      <c r="B813" s="200">
        <v>1</v>
      </c>
      <c r="C813" s="200">
        <v>0.7</v>
      </c>
      <c r="D813" s="234">
        <f t="shared" si="18"/>
        <v>0.7</v>
      </c>
    </row>
    <row r="814" spans="1:4" ht="12.75">
      <c r="A814" s="226" t="s">
        <v>233</v>
      </c>
      <c r="B814" s="200">
        <v>1</v>
      </c>
      <c r="C814" s="200">
        <v>0.7</v>
      </c>
      <c r="D814" s="234">
        <f t="shared" si="18"/>
        <v>0.7</v>
      </c>
    </row>
    <row r="815" spans="1:4" ht="13.5" thickBot="1">
      <c r="A815" s="253"/>
      <c r="B815" s="208"/>
      <c r="C815" s="254" t="s">
        <v>214</v>
      </c>
      <c r="D815" s="255">
        <f>SUM(D808:D814)</f>
        <v>10.399999999999999</v>
      </c>
    </row>
    <row r="816" spans="1:3" ht="12.75">
      <c r="A816" s="10"/>
      <c r="B816" s="203"/>
      <c r="C816" s="218"/>
    </row>
    <row r="817" spans="1:3" ht="13.5" thickBot="1">
      <c r="A817" s="289" t="s">
        <v>359</v>
      </c>
      <c r="B817" s="203"/>
      <c r="C817" s="218"/>
    </row>
    <row r="818" spans="1:5" ht="12.75">
      <c r="A818" s="440" t="s">
        <v>475</v>
      </c>
      <c r="B818" s="441"/>
      <c r="C818" s="441"/>
      <c r="D818" s="441"/>
      <c r="E818" s="442"/>
    </row>
    <row r="819" spans="1:5" ht="12.75">
      <c r="A819" s="170"/>
      <c r="B819" s="49" t="s">
        <v>262</v>
      </c>
      <c r="C819" s="49" t="s">
        <v>244</v>
      </c>
      <c r="D819" s="49" t="s">
        <v>334</v>
      </c>
      <c r="E819" s="196" t="s">
        <v>220</v>
      </c>
    </row>
    <row r="820" spans="1:5" ht="12.75">
      <c r="A820" s="170" t="s">
        <v>352</v>
      </c>
      <c r="B820" s="171">
        <v>1.5</v>
      </c>
      <c r="C820" s="171">
        <v>1.2</v>
      </c>
      <c r="D820" s="171">
        <v>4</v>
      </c>
      <c r="E820" s="234">
        <f>B820*C820*D820</f>
        <v>7.199999999999999</v>
      </c>
    </row>
    <row r="821" spans="1:5" ht="12.75">
      <c r="A821" s="170" t="s">
        <v>353</v>
      </c>
      <c r="B821" s="171">
        <v>0.7</v>
      </c>
      <c r="C821" s="171">
        <v>0.8</v>
      </c>
      <c r="D821" s="171">
        <v>2</v>
      </c>
      <c r="E821" s="234">
        <f>B821*C821*D821</f>
        <v>1.1199999999999999</v>
      </c>
    </row>
    <row r="822" spans="1:5" ht="12.75">
      <c r="A822" s="170" t="s">
        <v>353</v>
      </c>
      <c r="B822" s="171">
        <v>0.8</v>
      </c>
      <c r="C822" s="171">
        <v>0.8</v>
      </c>
      <c r="D822" s="171">
        <v>2</v>
      </c>
      <c r="E822" s="234">
        <f>B822*C822*D822</f>
        <v>1.2800000000000002</v>
      </c>
    </row>
    <row r="823" spans="1:5" ht="12.75">
      <c r="A823" s="170" t="s">
        <v>354</v>
      </c>
      <c r="B823" s="171">
        <v>0.7</v>
      </c>
      <c r="C823" s="171">
        <v>0.5</v>
      </c>
      <c r="D823" s="171">
        <v>2</v>
      </c>
      <c r="E823" s="234">
        <f>B823*C823*D823</f>
        <v>0.7</v>
      </c>
    </row>
    <row r="824" spans="1:5" ht="12.75">
      <c r="A824" s="537" t="s">
        <v>355</v>
      </c>
      <c r="B824" s="538"/>
      <c r="C824" s="538"/>
      <c r="D824" s="484"/>
      <c r="E824" s="176">
        <f>SUM(E820:E823)</f>
        <v>10.299999999999997</v>
      </c>
    </row>
    <row r="825" spans="1:5" ht="13.5" thickBot="1">
      <c r="A825" s="539"/>
      <c r="B825" s="540"/>
      <c r="C825" s="540"/>
      <c r="D825" s="486"/>
      <c r="E825" s="184" t="s">
        <v>15</v>
      </c>
    </row>
    <row r="826" ht="13.5" thickBot="1"/>
    <row r="827" spans="1:5" ht="12.75">
      <c r="A827" s="437" t="s">
        <v>476</v>
      </c>
      <c r="B827" s="438"/>
      <c r="C827" s="438"/>
      <c r="D827" s="438"/>
      <c r="E827" s="439"/>
    </row>
    <row r="828" spans="1:5" ht="13.5" thickBot="1">
      <c r="A828" s="421" t="s">
        <v>413</v>
      </c>
      <c r="B828" s="422"/>
      <c r="C828" s="423"/>
      <c r="D828" s="208">
        <v>10.3</v>
      </c>
      <c r="E828" s="247" t="s">
        <v>15</v>
      </c>
    </row>
    <row r="829" ht="13.5" thickBot="1"/>
    <row r="830" spans="1:5" ht="25.5" customHeight="1">
      <c r="A830" s="437" t="s">
        <v>477</v>
      </c>
      <c r="B830" s="438"/>
      <c r="C830" s="438"/>
      <c r="D830" s="438"/>
      <c r="E830" s="439"/>
    </row>
    <row r="831" spans="1:5" ht="13.5" thickBot="1">
      <c r="A831" s="421" t="s">
        <v>367</v>
      </c>
      <c r="B831" s="422"/>
      <c r="C831" s="423"/>
      <c r="D831" s="208">
        <v>4</v>
      </c>
      <c r="E831" s="247" t="s">
        <v>22</v>
      </c>
    </row>
    <row r="832" spans="1:5" ht="13.5" thickBot="1">
      <c r="A832" s="161"/>
      <c r="B832" s="258"/>
      <c r="C832" s="258"/>
      <c r="D832" s="258"/>
      <c r="E832" s="258"/>
    </row>
    <row r="833" spans="1:5" ht="27.75" customHeight="1">
      <c r="A833" s="437" t="s">
        <v>478</v>
      </c>
      <c r="B833" s="438"/>
      <c r="C833" s="438"/>
      <c r="D833" s="438"/>
      <c r="E833" s="439"/>
    </row>
    <row r="834" spans="1:5" ht="13.5" thickBot="1">
      <c r="A834" s="421" t="s">
        <v>367</v>
      </c>
      <c r="B834" s="422"/>
      <c r="C834" s="423"/>
      <c r="D834" s="208">
        <v>1</v>
      </c>
      <c r="E834" s="247" t="s">
        <v>22</v>
      </c>
    </row>
    <row r="835" spans="1:5" ht="13.5" thickBot="1">
      <c r="A835" s="161"/>
      <c r="B835" s="258"/>
      <c r="C835" s="258"/>
      <c r="D835" s="258"/>
      <c r="E835" s="258"/>
    </row>
    <row r="836" spans="1:5" ht="27" customHeight="1">
      <c r="A836" s="437" t="s">
        <v>479</v>
      </c>
      <c r="B836" s="438"/>
      <c r="C836" s="438"/>
      <c r="D836" s="438"/>
      <c r="E836" s="439"/>
    </row>
    <row r="837" spans="1:5" ht="13.5" thickBot="1">
      <c r="A837" s="421" t="s">
        <v>367</v>
      </c>
      <c r="B837" s="422"/>
      <c r="C837" s="423"/>
      <c r="D837" s="208">
        <v>6</v>
      </c>
      <c r="E837" s="247" t="s">
        <v>22</v>
      </c>
    </row>
    <row r="838" spans="1:5" ht="13.5" thickBot="1">
      <c r="A838" s="161"/>
      <c r="B838" s="258"/>
      <c r="C838" s="258"/>
      <c r="D838" s="258"/>
      <c r="E838" s="258"/>
    </row>
    <row r="839" spans="1:5" ht="27" customHeight="1">
      <c r="A839" s="437" t="s">
        <v>480</v>
      </c>
      <c r="B839" s="438"/>
      <c r="C839" s="438"/>
      <c r="D839" s="438"/>
      <c r="E839" s="439"/>
    </row>
    <row r="840" spans="1:5" ht="13.5" thickBot="1">
      <c r="A840" s="421" t="s">
        <v>367</v>
      </c>
      <c r="B840" s="422"/>
      <c r="C840" s="423"/>
      <c r="D840" s="208">
        <v>2</v>
      </c>
      <c r="E840" s="247" t="s">
        <v>22</v>
      </c>
    </row>
    <row r="841" spans="1:5" ht="13.5" thickBot="1">
      <c r="A841" s="161"/>
      <c r="B841" s="258"/>
      <c r="C841" s="258"/>
      <c r="D841" s="258"/>
      <c r="E841" s="258"/>
    </row>
    <row r="842" spans="1:5" ht="26.25" customHeight="1">
      <c r="A842" s="437" t="s">
        <v>481</v>
      </c>
      <c r="B842" s="438"/>
      <c r="C842" s="438"/>
      <c r="D842" s="438"/>
      <c r="E842" s="439"/>
    </row>
    <row r="843" spans="1:5" ht="13.5" thickBot="1">
      <c r="A843" s="421" t="s">
        <v>367</v>
      </c>
      <c r="B843" s="422"/>
      <c r="C843" s="423"/>
      <c r="D843" s="208">
        <v>1</v>
      </c>
      <c r="E843" s="247" t="s">
        <v>22</v>
      </c>
    </row>
    <row r="845" ht="13.5" thickBot="1">
      <c r="A845" s="287" t="s">
        <v>191</v>
      </c>
    </row>
    <row r="846" spans="1:5" ht="12.75">
      <c r="A846" s="424" t="s">
        <v>482</v>
      </c>
      <c r="B846" s="425"/>
      <c r="C846" s="425"/>
      <c r="D846" s="425"/>
      <c r="E846" s="426"/>
    </row>
    <row r="847" spans="1:5" ht="13.5" thickBot="1">
      <c r="A847" s="430" t="s">
        <v>368</v>
      </c>
      <c r="B847" s="431"/>
      <c r="C847" s="432"/>
      <c r="D847" s="179">
        <v>111.3</v>
      </c>
      <c r="E847" s="184" t="s">
        <v>15</v>
      </c>
    </row>
    <row r="848" spans="1:5" ht="13.5" thickBot="1">
      <c r="A848" s="162"/>
      <c r="B848" s="259"/>
      <c r="C848" s="259"/>
      <c r="D848" s="259"/>
      <c r="E848" s="156"/>
    </row>
    <row r="849" spans="1:5" ht="24.75" customHeight="1">
      <c r="A849" s="427" t="s">
        <v>483</v>
      </c>
      <c r="B849" s="428"/>
      <c r="C849" s="428"/>
      <c r="D849" s="428"/>
      <c r="E849" s="429"/>
    </row>
    <row r="850" spans="1:5" ht="13.5" thickBot="1">
      <c r="A850" s="430" t="s">
        <v>368</v>
      </c>
      <c r="B850" s="431"/>
      <c r="C850" s="432"/>
      <c r="D850" s="179">
        <v>111.3</v>
      </c>
      <c r="E850" s="184" t="s">
        <v>15</v>
      </c>
    </row>
    <row r="851" spans="1:5" ht="13.5" thickBot="1">
      <c r="A851" s="163"/>
      <c r="B851" s="259"/>
      <c r="C851" s="259"/>
      <c r="D851" s="259"/>
      <c r="E851" s="156"/>
    </row>
    <row r="852" spans="1:5" ht="24.75" customHeight="1">
      <c r="A852" s="427" t="s">
        <v>484</v>
      </c>
      <c r="B852" s="428"/>
      <c r="C852" s="428"/>
      <c r="D852" s="428"/>
      <c r="E852" s="429"/>
    </row>
    <row r="853" spans="1:5" ht="12.75">
      <c r="A853" s="165"/>
      <c r="B853" s="164" t="s">
        <v>261</v>
      </c>
      <c r="C853" s="164" t="s">
        <v>244</v>
      </c>
      <c r="D853" s="164" t="s">
        <v>334</v>
      </c>
      <c r="E853" s="166" t="s">
        <v>220</v>
      </c>
    </row>
    <row r="854" spans="1:5" ht="26.25" customHeight="1">
      <c r="A854" s="170" t="s">
        <v>369</v>
      </c>
      <c r="B854" s="175">
        <v>0.8</v>
      </c>
      <c r="C854" s="175">
        <v>2.1</v>
      </c>
      <c r="D854" s="175">
        <v>3</v>
      </c>
      <c r="E854" s="176">
        <f>B854*C854*D854</f>
        <v>5.040000000000001</v>
      </c>
    </row>
    <row r="855" spans="1:5" ht="12.75">
      <c r="A855" s="170" t="s">
        <v>370</v>
      </c>
      <c r="B855" s="175">
        <v>0.7</v>
      </c>
      <c r="C855" s="175">
        <v>2.1</v>
      </c>
      <c r="D855" s="175">
        <v>1</v>
      </c>
      <c r="E855" s="176">
        <f>B855*C855*D855</f>
        <v>1.47</v>
      </c>
    </row>
    <row r="856" spans="1:5" ht="12.75">
      <c r="A856" s="170" t="s">
        <v>371</v>
      </c>
      <c r="B856" s="175">
        <v>0.6</v>
      </c>
      <c r="C856" s="175">
        <v>2</v>
      </c>
      <c r="D856" s="175">
        <v>6</v>
      </c>
      <c r="E856" s="176">
        <f>B856*C856*D856</f>
        <v>7.199999999999999</v>
      </c>
    </row>
    <row r="857" spans="1:5" ht="12.75">
      <c r="A857" s="414"/>
      <c r="B857" s="415"/>
      <c r="C857" s="416"/>
      <c r="D857" s="181" t="s">
        <v>214</v>
      </c>
      <c r="E857" s="176">
        <f>SUM(E854:E856)</f>
        <v>13.71</v>
      </c>
    </row>
    <row r="858" spans="1:5" ht="13.5" thickBot="1">
      <c r="A858" s="399" t="s">
        <v>373</v>
      </c>
      <c r="B858" s="401"/>
      <c r="C858" s="433" t="s">
        <v>372</v>
      </c>
      <c r="D858" s="401"/>
      <c r="E858" s="184">
        <f>E857*3</f>
        <v>41.13</v>
      </c>
    </row>
    <row r="860" ht="13.5" thickBot="1">
      <c r="A860" s="287" t="s">
        <v>193</v>
      </c>
    </row>
    <row r="861" spans="1:5" ht="26.25" customHeight="1">
      <c r="A861" s="396" t="s">
        <v>485</v>
      </c>
      <c r="B861" s="397"/>
      <c r="C861" s="397"/>
      <c r="D861" s="397"/>
      <c r="E861" s="398"/>
    </row>
    <row r="862" spans="1:5" ht="13.5" thickBot="1">
      <c r="A862" s="399" t="s">
        <v>415</v>
      </c>
      <c r="B862" s="400"/>
      <c r="C862" s="401"/>
      <c r="D862" s="179">
        <v>1</v>
      </c>
      <c r="E862" s="184" t="s">
        <v>416</v>
      </c>
    </row>
    <row r="863" spans="1:5" ht="13.5" thickBot="1">
      <c r="A863" s="167"/>
      <c r="B863" s="167"/>
      <c r="C863" s="167"/>
      <c r="D863" s="167"/>
      <c r="E863" s="167"/>
    </row>
    <row r="864" spans="1:5" ht="27" customHeight="1">
      <c r="A864" s="396" t="s">
        <v>486</v>
      </c>
      <c r="B864" s="397"/>
      <c r="C864" s="397"/>
      <c r="D864" s="397"/>
      <c r="E864" s="398"/>
    </row>
    <row r="865" spans="1:5" ht="13.5" thickBot="1">
      <c r="A865" s="399" t="s">
        <v>417</v>
      </c>
      <c r="B865" s="400"/>
      <c r="C865" s="401"/>
      <c r="D865" s="179">
        <v>7.5</v>
      </c>
      <c r="E865" s="184" t="s">
        <v>416</v>
      </c>
    </row>
    <row r="866" spans="1:5" ht="13.5" thickBot="1">
      <c r="A866" s="167"/>
      <c r="B866" s="167"/>
      <c r="C866" s="167"/>
      <c r="D866" s="167"/>
      <c r="E866" s="167"/>
    </row>
    <row r="867" spans="1:5" ht="27" customHeight="1">
      <c r="A867" s="396" t="s">
        <v>487</v>
      </c>
      <c r="B867" s="397"/>
      <c r="C867" s="397"/>
      <c r="D867" s="397"/>
      <c r="E867" s="398"/>
    </row>
    <row r="868" spans="1:5" ht="13.5" thickBot="1">
      <c r="A868" s="399" t="s">
        <v>415</v>
      </c>
      <c r="B868" s="400"/>
      <c r="C868" s="401"/>
      <c r="D868" s="179">
        <v>5</v>
      </c>
      <c r="E868" s="184" t="s">
        <v>416</v>
      </c>
    </row>
    <row r="869" spans="1:5" ht="13.5" thickBot="1">
      <c r="A869" s="167"/>
      <c r="B869" s="167"/>
      <c r="C869" s="167"/>
      <c r="D869" s="167"/>
      <c r="E869" s="167"/>
    </row>
    <row r="870" spans="1:5" ht="26.25" customHeight="1">
      <c r="A870" s="396" t="s">
        <v>488</v>
      </c>
      <c r="B870" s="397"/>
      <c r="C870" s="397"/>
      <c r="D870" s="397"/>
      <c r="E870" s="398"/>
    </row>
    <row r="871" spans="1:5" ht="13.5" thickBot="1">
      <c r="A871" s="399" t="s">
        <v>415</v>
      </c>
      <c r="B871" s="400"/>
      <c r="C871" s="401"/>
      <c r="D871" s="179">
        <v>7</v>
      </c>
      <c r="E871" s="184" t="s">
        <v>416</v>
      </c>
    </row>
    <row r="872" spans="1:5" ht="13.5" thickBot="1">
      <c r="A872" s="167"/>
      <c r="B872" s="167"/>
      <c r="C872" s="167"/>
      <c r="D872" s="167"/>
      <c r="E872" s="167"/>
    </row>
    <row r="873" spans="1:5" ht="24" customHeight="1">
      <c r="A873" s="396" t="s">
        <v>617</v>
      </c>
      <c r="B873" s="397"/>
      <c r="C873" s="397"/>
      <c r="D873" s="397"/>
      <c r="E873" s="398"/>
    </row>
    <row r="874" spans="1:5" ht="13.5" thickBot="1">
      <c r="A874" s="399" t="s">
        <v>415</v>
      </c>
      <c r="B874" s="400"/>
      <c r="C874" s="401"/>
      <c r="D874" s="179">
        <v>7</v>
      </c>
      <c r="E874" s="184" t="s">
        <v>416</v>
      </c>
    </row>
    <row r="875" spans="1:5" ht="13.5" thickBot="1">
      <c r="A875" s="167"/>
      <c r="B875" s="167"/>
      <c r="C875" s="167"/>
      <c r="D875" s="167"/>
      <c r="E875" s="167"/>
    </row>
    <row r="876" spans="1:5" ht="27" customHeight="1">
      <c r="A876" s="396" t="s">
        <v>618</v>
      </c>
      <c r="B876" s="397"/>
      <c r="C876" s="397"/>
      <c r="D876" s="397"/>
      <c r="E876" s="398"/>
    </row>
    <row r="877" spans="1:5" ht="13.5" thickBot="1">
      <c r="A877" s="399" t="s">
        <v>415</v>
      </c>
      <c r="B877" s="400"/>
      <c r="C877" s="401"/>
      <c r="D877" s="179">
        <v>6</v>
      </c>
      <c r="E877" s="184" t="s">
        <v>416</v>
      </c>
    </row>
    <row r="878" spans="1:5" ht="13.5" thickBot="1">
      <c r="A878" s="167"/>
      <c r="B878" s="167"/>
      <c r="C878" s="167"/>
      <c r="D878" s="167"/>
      <c r="E878" s="167"/>
    </row>
    <row r="879" spans="1:5" ht="26.25" customHeight="1">
      <c r="A879" s="396" t="s">
        <v>619</v>
      </c>
      <c r="B879" s="397"/>
      <c r="C879" s="397"/>
      <c r="D879" s="397"/>
      <c r="E879" s="398"/>
    </row>
    <row r="880" spans="1:5" ht="13.5" thickBot="1">
      <c r="A880" s="399" t="s">
        <v>415</v>
      </c>
      <c r="B880" s="400"/>
      <c r="C880" s="401"/>
      <c r="D880" s="179">
        <v>30</v>
      </c>
      <c r="E880" s="184" t="s">
        <v>11</v>
      </c>
    </row>
    <row r="881" spans="1:5" ht="13.5" thickBot="1">
      <c r="A881" s="167"/>
      <c r="B881" s="167"/>
      <c r="C881" s="167"/>
      <c r="D881" s="167"/>
      <c r="E881" s="167"/>
    </row>
    <row r="882" spans="1:5" ht="27.75" customHeight="1">
      <c r="A882" s="396" t="s">
        <v>620</v>
      </c>
      <c r="B882" s="397"/>
      <c r="C882" s="397"/>
      <c r="D882" s="397"/>
      <c r="E882" s="398"/>
    </row>
    <row r="883" spans="1:5" ht="13.5" thickBot="1">
      <c r="A883" s="399" t="s">
        <v>418</v>
      </c>
      <c r="B883" s="400"/>
      <c r="C883" s="401"/>
      <c r="D883" s="179">
        <v>50</v>
      </c>
      <c r="E883" s="184" t="s">
        <v>11</v>
      </c>
    </row>
    <row r="884" spans="1:5" ht="13.5" thickBot="1">
      <c r="A884" s="167"/>
      <c r="B884" s="167"/>
      <c r="C884" s="167"/>
      <c r="D884" s="167"/>
      <c r="E884" s="167"/>
    </row>
    <row r="885" spans="1:5" ht="12.75">
      <c r="A885" s="396" t="s">
        <v>621</v>
      </c>
      <c r="B885" s="397"/>
      <c r="C885" s="397"/>
      <c r="D885" s="397"/>
      <c r="E885" s="398"/>
    </row>
    <row r="886" spans="1:5" ht="13.5" thickBot="1">
      <c r="A886" s="399" t="s">
        <v>415</v>
      </c>
      <c r="B886" s="400"/>
      <c r="C886" s="401"/>
      <c r="D886" s="179">
        <v>7</v>
      </c>
      <c r="E886" s="184" t="s">
        <v>11</v>
      </c>
    </row>
    <row r="887" spans="1:5" ht="13.5" thickBot="1">
      <c r="A887" s="167"/>
      <c r="B887" s="167"/>
      <c r="C887" s="167"/>
      <c r="D887" s="167"/>
      <c r="E887" s="167"/>
    </row>
    <row r="888" spans="1:5" ht="25.5" customHeight="1">
      <c r="A888" s="396" t="s">
        <v>622</v>
      </c>
      <c r="B888" s="397"/>
      <c r="C888" s="397"/>
      <c r="D888" s="397"/>
      <c r="E888" s="398"/>
    </row>
    <row r="889" spans="1:5" ht="13.5" thickBot="1">
      <c r="A889" s="399" t="s">
        <v>415</v>
      </c>
      <c r="B889" s="400"/>
      <c r="C889" s="401"/>
      <c r="D889" s="179">
        <v>12</v>
      </c>
      <c r="E889" s="184" t="s">
        <v>11</v>
      </c>
    </row>
    <row r="890" spans="1:5" ht="13.5" thickBot="1">
      <c r="A890" s="167"/>
      <c r="B890" s="167"/>
      <c r="C890" s="167"/>
      <c r="D890" s="167"/>
      <c r="E890" s="167"/>
    </row>
    <row r="891" spans="1:5" ht="26.25" customHeight="1">
      <c r="A891" s="396" t="s">
        <v>623</v>
      </c>
      <c r="B891" s="397"/>
      <c r="C891" s="397"/>
      <c r="D891" s="397"/>
      <c r="E891" s="398"/>
    </row>
    <row r="892" spans="1:5" ht="13.5" thickBot="1">
      <c r="A892" s="399" t="s">
        <v>415</v>
      </c>
      <c r="B892" s="400"/>
      <c r="C892" s="401"/>
      <c r="D892" s="179">
        <v>24</v>
      </c>
      <c r="E892" s="184" t="s">
        <v>11</v>
      </c>
    </row>
    <row r="893" spans="1:5" ht="13.5" thickBot="1">
      <c r="A893" s="167"/>
      <c r="B893" s="167"/>
      <c r="C893" s="167"/>
      <c r="D893" s="167"/>
      <c r="E893" s="167"/>
    </row>
    <row r="894" spans="1:5" ht="25.5" customHeight="1">
      <c r="A894" s="396" t="s">
        <v>624</v>
      </c>
      <c r="B894" s="397"/>
      <c r="C894" s="397"/>
      <c r="D894" s="397"/>
      <c r="E894" s="398"/>
    </row>
    <row r="895" spans="1:5" ht="13.5" thickBot="1">
      <c r="A895" s="399" t="s">
        <v>415</v>
      </c>
      <c r="B895" s="400"/>
      <c r="C895" s="401"/>
      <c r="D895" s="179">
        <v>60</v>
      </c>
      <c r="E895" s="184" t="s">
        <v>11</v>
      </c>
    </row>
    <row r="896" spans="1:5" ht="13.5" thickBot="1">
      <c r="A896" s="167"/>
      <c r="B896" s="167"/>
      <c r="C896" s="167"/>
      <c r="D896" s="167"/>
      <c r="E896" s="167"/>
    </row>
    <row r="897" spans="1:5" ht="26.25" customHeight="1">
      <c r="A897" s="396" t="s">
        <v>625</v>
      </c>
      <c r="B897" s="397"/>
      <c r="C897" s="397"/>
      <c r="D897" s="397"/>
      <c r="E897" s="398"/>
    </row>
    <row r="898" spans="1:5" ht="13.5" thickBot="1">
      <c r="A898" s="399" t="s">
        <v>415</v>
      </c>
      <c r="B898" s="400"/>
      <c r="C898" s="401"/>
      <c r="D898" s="179">
        <v>3</v>
      </c>
      <c r="E898" s="184" t="s">
        <v>416</v>
      </c>
    </row>
    <row r="899" spans="1:5" ht="13.5" thickBot="1">
      <c r="A899" s="167"/>
      <c r="B899" s="167"/>
      <c r="C899" s="167"/>
      <c r="D899" s="167"/>
      <c r="E899" s="167"/>
    </row>
    <row r="900" spans="1:5" ht="25.5" customHeight="1">
      <c r="A900" s="396" t="s">
        <v>626</v>
      </c>
      <c r="B900" s="397"/>
      <c r="C900" s="397"/>
      <c r="D900" s="397"/>
      <c r="E900" s="398"/>
    </row>
    <row r="901" spans="1:5" ht="13.5" thickBot="1">
      <c r="A901" s="399" t="s">
        <v>415</v>
      </c>
      <c r="B901" s="400"/>
      <c r="C901" s="401"/>
      <c r="D901" s="179">
        <v>2</v>
      </c>
      <c r="E901" s="184" t="s">
        <v>416</v>
      </c>
    </row>
    <row r="902" spans="1:5" ht="13.5" thickBot="1">
      <c r="A902" s="167"/>
      <c r="B902" s="167"/>
      <c r="C902" s="167"/>
      <c r="D902" s="167"/>
      <c r="E902" s="167"/>
    </row>
    <row r="903" spans="1:5" ht="12.75">
      <c r="A903" s="396" t="s">
        <v>627</v>
      </c>
      <c r="B903" s="397"/>
      <c r="C903" s="397"/>
      <c r="D903" s="397"/>
      <c r="E903" s="398"/>
    </row>
    <row r="904" spans="1:5" ht="13.5" thickBot="1">
      <c r="A904" s="399" t="s">
        <v>415</v>
      </c>
      <c r="B904" s="400"/>
      <c r="C904" s="401"/>
      <c r="D904" s="179">
        <v>1</v>
      </c>
      <c r="E904" s="184" t="s">
        <v>416</v>
      </c>
    </row>
    <row r="905" ht="13.5" thickBot="1"/>
    <row r="906" spans="1:5" ht="12.75">
      <c r="A906" s="396" t="s">
        <v>628</v>
      </c>
      <c r="B906" s="397"/>
      <c r="C906" s="397"/>
      <c r="D906" s="397"/>
      <c r="E906" s="398"/>
    </row>
    <row r="907" spans="1:5" ht="13.5" thickBot="1">
      <c r="A907" s="399" t="s">
        <v>415</v>
      </c>
      <c r="B907" s="400"/>
      <c r="C907" s="401"/>
      <c r="D907" s="179">
        <v>1</v>
      </c>
      <c r="E907" s="184" t="s">
        <v>416</v>
      </c>
    </row>
    <row r="908" spans="1:5" ht="13.5" thickBot="1">
      <c r="A908" s="156"/>
      <c r="B908" s="156"/>
      <c r="C908" s="156"/>
      <c r="D908" s="156"/>
      <c r="E908" s="156"/>
    </row>
    <row r="909" spans="1:5" ht="26.25" customHeight="1">
      <c r="A909" s="434" t="s">
        <v>629</v>
      </c>
      <c r="B909" s="435"/>
      <c r="C909" s="435"/>
      <c r="D909" s="435"/>
      <c r="E909" s="436"/>
    </row>
    <row r="910" spans="1:5" ht="13.5" thickBot="1">
      <c r="A910" s="399" t="s">
        <v>415</v>
      </c>
      <c r="B910" s="400"/>
      <c r="C910" s="401"/>
      <c r="D910" s="179">
        <v>6</v>
      </c>
      <c r="E910" s="184" t="s">
        <v>416</v>
      </c>
    </row>
    <row r="911" spans="1:5" ht="13.5" thickBot="1">
      <c r="A911" s="156"/>
      <c r="B911" s="156"/>
      <c r="C911" s="156"/>
      <c r="D911" s="156"/>
      <c r="E911" s="156"/>
    </row>
    <row r="912" spans="1:5" ht="12.75">
      <c r="A912" s="434" t="s">
        <v>630</v>
      </c>
      <c r="B912" s="435"/>
      <c r="C912" s="435"/>
      <c r="D912" s="435"/>
      <c r="E912" s="436"/>
    </row>
    <row r="913" spans="1:5" ht="13.5" thickBot="1">
      <c r="A913" s="399" t="s">
        <v>415</v>
      </c>
      <c r="B913" s="400"/>
      <c r="C913" s="401"/>
      <c r="D913" s="179">
        <v>6</v>
      </c>
      <c r="E913" s="184" t="s">
        <v>416</v>
      </c>
    </row>
    <row r="914" spans="1:5" ht="13.5" thickBot="1">
      <c r="A914" s="156"/>
      <c r="B914" s="156"/>
      <c r="C914" s="156"/>
      <c r="D914" s="156"/>
      <c r="E914" s="156"/>
    </row>
    <row r="915" spans="1:5" ht="12.75">
      <c r="A915" s="434" t="s">
        <v>631</v>
      </c>
      <c r="B915" s="435"/>
      <c r="C915" s="435"/>
      <c r="D915" s="435"/>
      <c r="E915" s="436"/>
    </row>
    <row r="916" spans="1:5" ht="13.5" thickBot="1">
      <c r="A916" s="399" t="s">
        <v>415</v>
      </c>
      <c r="B916" s="400"/>
      <c r="C916" s="401"/>
      <c r="D916" s="179">
        <v>7</v>
      </c>
      <c r="E916" s="184" t="s">
        <v>416</v>
      </c>
    </row>
    <row r="918" ht="13.5" thickBot="1">
      <c r="A918" s="287" t="s">
        <v>192</v>
      </c>
    </row>
    <row r="919" spans="1:5" ht="26.25" customHeight="1">
      <c r="A919" s="541" t="s">
        <v>489</v>
      </c>
      <c r="B919" s="542"/>
      <c r="C919" s="542"/>
      <c r="D919" s="542"/>
      <c r="E919" s="543"/>
    </row>
    <row r="920" spans="1:5" ht="13.5" thickBot="1">
      <c r="A920" s="399" t="s">
        <v>414</v>
      </c>
      <c r="B920" s="400"/>
      <c r="C920" s="401"/>
      <c r="D920" s="179">
        <v>20</v>
      </c>
      <c r="E920" s="184" t="s">
        <v>11</v>
      </c>
    </row>
    <row r="921" spans="1:5" ht="13.5" thickBot="1">
      <c r="A921" s="260"/>
      <c r="B921" s="260"/>
      <c r="C921" s="260"/>
      <c r="D921" s="260"/>
      <c r="E921" s="260"/>
    </row>
    <row r="922" spans="1:5" ht="27" customHeight="1">
      <c r="A922" s="541" t="s">
        <v>490</v>
      </c>
      <c r="B922" s="542"/>
      <c r="C922" s="542"/>
      <c r="D922" s="542"/>
      <c r="E922" s="543"/>
    </row>
    <row r="923" spans="1:5" ht="13.5" thickBot="1">
      <c r="A923" s="399" t="s">
        <v>414</v>
      </c>
      <c r="B923" s="400"/>
      <c r="C923" s="401"/>
      <c r="D923" s="179">
        <v>25</v>
      </c>
      <c r="E923" s="184" t="s">
        <v>11</v>
      </c>
    </row>
    <row r="924" spans="1:5" ht="13.5" thickBot="1">
      <c r="A924" s="260"/>
      <c r="B924" s="260"/>
      <c r="C924" s="260"/>
      <c r="D924" s="260"/>
      <c r="E924" s="260"/>
    </row>
    <row r="925" spans="1:5" ht="24.75" customHeight="1">
      <c r="A925" s="541" t="s">
        <v>491</v>
      </c>
      <c r="B925" s="542"/>
      <c r="C925" s="542"/>
      <c r="D925" s="542"/>
      <c r="E925" s="543"/>
    </row>
    <row r="926" spans="1:5" ht="13.5" thickBot="1">
      <c r="A926" s="399" t="s">
        <v>414</v>
      </c>
      <c r="B926" s="400"/>
      <c r="C926" s="401"/>
      <c r="D926" s="179">
        <v>100</v>
      </c>
      <c r="E926" s="184" t="s">
        <v>11</v>
      </c>
    </row>
    <row r="927" spans="1:5" ht="13.5" thickBot="1">
      <c r="A927" s="260"/>
      <c r="B927" s="260"/>
      <c r="C927" s="260"/>
      <c r="D927" s="260"/>
      <c r="E927" s="260"/>
    </row>
    <row r="928" spans="1:5" ht="26.25" customHeight="1">
      <c r="A928" s="541" t="s">
        <v>492</v>
      </c>
      <c r="B928" s="542"/>
      <c r="C928" s="542"/>
      <c r="D928" s="542"/>
      <c r="E928" s="543"/>
    </row>
    <row r="929" spans="1:5" ht="13.5" thickBot="1">
      <c r="A929" s="399" t="s">
        <v>414</v>
      </c>
      <c r="B929" s="400"/>
      <c r="C929" s="401"/>
      <c r="D929" s="179">
        <v>100</v>
      </c>
      <c r="E929" s="184" t="s">
        <v>11</v>
      </c>
    </row>
    <row r="930" spans="1:5" ht="13.5" thickBot="1">
      <c r="A930" s="260"/>
      <c r="B930" s="260"/>
      <c r="C930" s="260"/>
      <c r="D930" s="260"/>
      <c r="E930" s="260"/>
    </row>
    <row r="931" spans="1:5" ht="27.75" customHeight="1">
      <c r="A931" s="541" t="s">
        <v>493</v>
      </c>
      <c r="B931" s="542"/>
      <c r="C931" s="542"/>
      <c r="D931" s="542"/>
      <c r="E931" s="543"/>
    </row>
    <row r="932" spans="1:5" ht="13.5" thickBot="1">
      <c r="A932" s="399" t="s">
        <v>414</v>
      </c>
      <c r="B932" s="400"/>
      <c r="C932" s="401"/>
      <c r="D932" s="179">
        <v>60</v>
      </c>
      <c r="E932" s="184" t="s">
        <v>11</v>
      </c>
    </row>
    <row r="933" spans="1:5" ht="13.5" thickBot="1">
      <c r="A933" s="260"/>
      <c r="B933" s="260"/>
      <c r="C933" s="260"/>
      <c r="D933" s="260"/>
      <c r="E933" s="260"/>
    </row>
    <row r="934" spans="1:5" ht="26.25" customHeight="1">
      <c r="A934" s="541" t="s">
        <v>494</v>
      </c>
      <c r="B934" s="542"/>
      <c r="C934" s="542"/>
      <c r="D934" s="542"/>
      <c r="E934" s="543"/>
    </row>
    <row r="935" spans="1:5" ht="13.5" thickBot="1">
      <c r="A935" s="399" t="s">
        <v>414</v>
      </c>
      <c r="B935" s="400"/>
      <c r="C935" s="401"/>
      <c r="D935" s="179">
        <v>4</v>
      </c>
      <c r="E935" s="184" t="s">
        <v>228</v>
      </c>
    </row>
    <row r="936" spans="1:5" ht="13.5" thickBot="1">
      <c r="A936" s="260"/>
      <c r="B936" s="260"/>
      <c r="C936" s="260"/>
      <c r="D936" s="260"/>
      <c r="E936" s="260"/>
    </row>
    <row r="937" spans="1:5" ht="26.25" customHeight="1">
      <c r="A937" s="541" t="s">
        <v>495</v>
      </c>
      <c r="B937" s="542"/>
      <c r="C937" s="542"/>
      <c r="D937" s="542"/>
      <c r="E937" s="543"/>
    </row>
    <row r="938" spans="1:5" ht="13.5" thickBot="1">
      <c r="A938" s="399" t="s">
        <v>414</v>
      </c>
      <c r="B938" s="400"/>
      <c r="C938" s="401"/>
      <c r="D938" s="179">
        <v>5</v>
      </c>
      <c r="E938" s="184" t="s">
        <v>228</v>
      </c>
    </row>
    <row r="939" spans="1:5" ht="13.5" thickBot="1">
      <c r="A939" s="260"/>
      <c r="B939" s="260"/>
      <c r="C939" s="260"/>
      <c r="D939" s="260"/>
      <c r="E939" s="260"/>
    </row>
    <row r="940" spans="1:5" ht="25.5" customHeight="1">
      <c r="A940" s="541" t="s">
        <v>496</v>
      </c>
      <c r="B940" s="542"/>
      <c r="C940" s="542"/>
      <c r="D940" s="542"/>
      <c r="E940" s="543"/>
    </row>
    <row r="941" spans="1:5" ht="13.5" thickBot="1">
      <c r="A941" s="399" t="s">
        <v>414</v>
      </c>
      <c r="B941" s="400"/>
      <c r="C941" s="401"/>
      <c r="D941" s="179">
        <v>1</v>
      </c>
      <c r="E941" s="184" t="s">
        <v>228</v>
      </c>
    </row>
    <row r="942" spans="1:5" ht="13.5" thickBot="1">
      <c r="A942" s="260"/>
      <c r="B942" s="260"/>
      <c r="C942" s="260"/>
      <c r="D942" s="260"/>
      <c r="E942" s="260"/>
    </row>
    <row r="943" spans="1:5" ht="26.25" customHeight="1">
      <c r="A943" s="541" t="s">
        <v>497</v>
      </c>
      <c r="B943" s="542"/>
      <c r="C943" s="542"/>
      <c r="D943" s="542"/>
      <c r="E943" s="543"/>
    </row>
    <row r="944" spans="1:5" ht="13.5" thickBot="1">
      <c r="A944" s="399" t="s">
        <v>414</v>
      </c>
      <c r="B944" s="400"/>
      <c r="C944" s="401"/>
      <c r="D944" s="179">
        <v>7</v>
      </c>
      <c r="E944" s="184" t="s">
        <v>228</v>
      </c>
    </row>
    <row r="945" spans="1:5" ht="13.5" thickBot="1">
      <c r="A945" s="260"/>
      <c r="B945" s="260"/>
      <c r="C945" s="260"/>
      <c r="D945" s="260"/>
      <c r="E945" s="260"/>
    </row>
    <row r="946" spans="1:5" ht="25.5" customHeight="1">
      <c r="A946" s="541" t="s">
        <v>498</v>
      </c>
      <c r="B946" s="542"/>
      <c r="C946" s="542"/>
      <c r="D946" s="542"/>
      <c r="E946" s="543"/>
    </row>
    <row r="947" spans="1:5" ht="13.5" thickBot="1">
      <c r="A947" s="399" t="s">
        <v>414</v>
      </c>
      <c r="B947" s="400"/>
      <c r="C947" s="401"/>
      <c r="D947" s="179">
        <v>1</v>
      </c>
      <c r="E947" s="184" t="s">
        <v>228</v>
      </c>
    </row>
    <row r="948" spans="1:5" ht="13.5" thickBot="1">
      <c r="A948" s="260"/>
      <c r="B948" s="260"/>
      <c r="C948" s="260"/>
      <c r="D948" s="260"/>
      <c r="E948" s="260"/>
    </row>
    <row r="949" spans="1:5" ht="12.75">
      <c r="A949" s="541" t="s">
        <v>499</v>
      </c>
      <c r="B949" s="542"/>
      <c r="C949" s="542"/>
      <c r="D949" s="542"/>
      <c r="E949" s="543"/>
    </row>
    <row r="950" spans="1:5" ht="13.5" thickBot="1">
      <c r="A950" s="399" t="s">
        <v>414</v>
      </c>
      <c r="B950" s="400"/>
      <c r="C950" s="401"/>
      <c r="D950" s="179">
        <v>9</v>
      </c>
      <c r="E950" s="184" t="s">
        <v>228</v>
      </c>
    </row>
    <row r="951" spans="1:5" ht="13.5" thickBot="1">
      <c r="A951" s="260"/>
      <c r="B951" s="260"/>
      <c r="C951" s="260"/>
      <c r="D951" s="260"/>
      <c r="E951" s="260"/>
    </row>
    <row r="952" spans="1:5" ht="26.25" customHeight="1">
      <c r="A952" s="541" t="s">
        <v>500</v>
      </c>
      <c r="B952" s="542"/>
      <c r="C952" s="542"/>
      <c r="D952" s="542"/>
      <c r="E952" s="543"/>
    </row>
    <row r="953" spans="1:5" ht="13.5" thickBot="1">
      <c r="A953" s="399" t="s">
        <v>414</v>
      </c>
      <c r="B953" s="400"/>
      <c r="C953" s="401"/>
      <c r="D953" s="179">
        <v>6</v>
      </c>
      <c r="E953" s="184" t="s">
        <v>228</v>
      </c>
    </row>
    <row r="955" ht="13.5" thickBot="1">
      <c r="A955" s="287" t="s">
        <v>167</v>
      </c>
    </row>
    <row r="956" spans="1:5" ht="38.25" customHeight="1">
      <c r="A956" s="541" t="s">
        <v>527</v>
      </c>
      <c r="B956" s="542"/>
      <c r="C956" s="542"/>
      <c r="D956" s="542"/>
      <c r="E956" s="543"/>
    </row>
    <row r="957" spans="1:5" ht="12.75">
      <c r="A957" s="272" t="s">
        <v>421</v>
      </c>
      <c r="B957" s="177" t="s">
        <v>220</v>
      </c>
      <c r="C957" s="177" t="s">
        <v>543</v>
      </c>
      <c r="D957" s="175" t="s">
        <v>263</v>
      </c>
      <c r="E957" s="182"/>
    </row>
    <row r="958" spans="1:5" ht="12.75">
      <c r="A958" s="272" t="s">
        <v>422</v>
      </c>
      <c r="B958" s="175">
        <v>33.4</v>
      </c>
      <c r="C958" s="475">
        <v>0.07</v>
      </c>
      <c r="D958" s="475">
        <f>B960*C958</f>
        <v>2.9365000000000006</v>
      </c>
      <c r="E958" s="405" t="s">
        <v>9</v>
      </c>
    </row>
    <row r="959" spans="1:5" ht="12.75">
      <c r="A959" s="272" t="s">
        <v>423</v>
      </c>
      <c r="B959" s="175">
        <v>8.55</v>
      </c>
      <c r="C959" s="476"/>
      <c r="D959" s="476"/>
      <c r="E959" s="406"/>
    </row>
    <row r="960" spans="1:5" ht="13.5" thickBot="1">
      <c r="A960" s="168" t="s">
        <v>214</v>
      </c>
      <c r="B960" s="179">
        <f>SUM(B958:B959)</f>
        <v>41.95</v>
      </c>
      <c r="C960" s="553"/>
      <c r="D960" s="553"/>
      <c r="E960" s="407"/>
    </row>
    <row r="961" ht="13.5" thickBot="1"/>
    <row r="962" spans="1:5" ht="25.5" customHeight="1">
      <c r="A962" s="541" t="s">
        <v>501</v>
      </c>
      <c r="B962" s="542"/>
      <c r="C962" s="542"/>
      <c r="D962" s="542"/>
      <c r="E962" s="543"/>
    </row>
    <row r="963" spans="1:5" ht="12.75">
      <c r="A963" s="496" t="s">
        <v>421</v>
      </c>
      <c r="B963" s="497"/>
      <c r="C963" s="497"/>
      <c r="D963" s="505"/>
      <c r="E963" s="182" t="s">
        <v>220</v>
      </c>
    </row>
    <row r="964" spans="1:5" ht="12.75">
      <c r="A964" s="496" t="s">
        <v>512</v>
      </c>
      <c r="B964" s="497"/>
      <c r="C964" s="497"/>
      <c r="D964" s="505"/>
      <c r="E964" s="176">
        <v>100.5</v>
      </c>
    </row>
    <row r="965" spans="1:5" ht="12.75">
      <c r="A965" s="496" t="s">
        <v>539</v>
      </c>
      <c r="B965" s="497"/>
      <c r="C965" s="497"/>
      <c r="D965" s="505"/>
      <c r="E965" s="176">
        <v>125</v>
      </c>
    </row>
    <row r="966" spans="1:5" ht="12.75">
      <c r="A966" s="544" t="s">
        <v>525</v>
      </c>
      <c r="B966" s="545"/>
      <c r="C966" s="545"/>
      <c r="D966" s="546"/>
      <c r="E966" s="176">
        <v>240.92</v>
      </c>
    </row>
    <row r="967" spans="1:5" ht="12.75">
      <c r="A967" s="544" t="s">
        <v>526</v>
      </c>
      <c r="B967" s="545"/>
      <c r="C967" s="545"/>
      <c r="D967" s="546"/>
      <c r="E967" s="237">
        <v>28.22</v>
      </c>
    </row>
    <row r="968" spans="1:5" ht="12.75">
      <c r="A968" s="547" t="s">
        <v>428</v>
      </c>
      <c r="B968" s="548"/>
      <c r="C968" s="548"/>
      <c r="D968" s="549"/>
      <c r="E968" s="237">
        <f>SUM(E964:E967)</f>
        <v>494.64</v>
      </c>
    </row>
    <row r="969" spans="1:5" ht="13.5" thickBot="1">
      <c r="A969" s="550"/>
      <c r="B969" s="551"/>
      <c r="C969" s="551"/>
      <c r="D969" s="552"/>
      <c r="E969" s="180" t="s">
        <v>15</v>
      </c>
    </row>
    <row r="970" ht="13.5" thickBot="1"/>
    <row r="971" spans="1:3" ht="53.25" customHeight="1">
      <c r="A971" s="440" t="s">
        <v>541</v>
      </c>
      <c r="B971" s="441"/>
      <c r="C971" s="442"/>
    </row>
    <row r="972" spans="1:3" ht="15" customHeight="1">
      <c r="A972" s="197" t="s">
        <v>517</v>
      </c>
      <c r="B972" s="171">
        <v>100.5</v>
      </c>
      <c r="C972" s="196" t="s">
        <v>15</v>
      </c>
    </row>
    <row r="973" spans="1:3" ht="15" customHeight="1">
      <c r="A973" s="197" t="s">
        <v>520</v>
      </c>
      <c r="B973" s="171">
        <v>0.07</v>
      </c>
      <c r="C973" s="196" t="s">
        <v>11</v>
      </c>
    </row>
    <row r="974" spans="1:3" ht="15" customHeight="1" thickBot="1">
      <c r="A974" s="253" t="s">
        <v>263</v>
      </c>
      <c r="B974" s="208">
        <f>B972*B973</f>
        <v>7.035000000000001</v>
      </c>
      <c r="C974" s="247" t="s">
        <v>9</v>
      </c>
    </row>
    <row r="975" ht="13.5" thickBot="1"/>
    <row r="976" spans="1:3" ht="24.75" customHeight="1">
      <c r="A976" s="396" t="s">
        <v>518</v>
      </c>
      <c r="B976" s="397"/>
      <c r="C976" s="398"/>
    </row>
    <row r="977" spans="1:3" ht="12.75">
      <c r="A977" s="197" t="s">
        <v>517</v>
      </c>
      <c r="B977" s="171">
        <v>100.5</v>
      </c>
      <c r="C977" s="196" t="s">
        <v>15</v>
      </c>
    </row>
    <row r="978" spans="1:3" ht="12.75">
      <c r="A978" s="197" t="s">
        <v>539</v>
      </c>
      <c r="B978" s="171">
        <v>125</v>
      </c>
      <c r="C978" s="196" t="s">
        <v>15</v>
      </c>
    </row>
    <row r="979" spans="1:3" ht="13.5" thickBot="1">
      <c r="A979" s="253" t="s">
        <v>246</v>
      </c>
      <c r="B979" s="208">
        <f>SUM(B977:B978)</f>
        <v>225.5</v>
      </c>
      <c r="C979" s="255" t="s">
        <v>15</v>
      </c>
    </row>
    <row r="980" ht="13.5" thickBot="1"/>
    <row r="981" spans="1:3" ht="30.75" customHeight="1">
      <c r="A981" s="443" t="s">
        <v>523</v>
      </c>
      <c r="B981" s="444"/>
      <c r="C981" s="445"/>
    </row>
    <row r="982" spans="1:3" ht="12.75">
      <c r="A982" s="272" t="s">
        <v>219</v>
      </c>
      <c r="B982" s="177" t="s">
        <v>220</v>
      </c>
      <c r="C982" s="182" t="s">
        <v>416</v>
      </c>
    </row>
    <row r="983" spans="1:3" ht="12.75">
      <c r="A983" s="272" t="s">
        <v>524</v>
      </c>
      <c r="B983" s="175">
        <v>145.51</v>
      </c>
      <c r="C983" s="176" t="s">
        <v>15</v>
      </c>
    </row>
    <row r="984" spans="1:3" ht="12.75">
      <c r="A984" s="272" t="s">
        <v>524</v>
      </c>
      <c r="B984" s="175">
        <v>10.88</v>
      </c>
      <c r="C984" s="176" t="s">
        <v>15</v>
      </c>
    </row>
    <row r="985" spans="1:3" ht="12.75">
      <c r="A985" s="272" t="s">
        <v>524</v>
      </c>
      <c r="B985" s="175">
        <v>32.29</v>
      </c>
      <c r="C985" s="176" t="s">
        <v>15</v>
      </c>
    </row>
    <row r="986" spans="1:3" ht="12.75">
      <c r="A986" s="272" t="s">
        <v>524</v>
      </c>
      <c r="B986" s="175">
        <v>52.24</v>
      </c>
      <c r="C986" s="176" t="s">
        <v>15</v>
      </c>
    </row>
    <row r="987" spans="1:3" ht="13.5" thickBot="1">
      <c r="A987" s="168" t="s">
        <v>246</v>
      </c>
      <c r="B987" s="179">
        <f>SUM(B983:B986)</f>
        <v>240.92</v>
      </c>
      <c r="C987" s="176" t="s">
        <v>15</v>
      </c>
    </row>
    <row r="988" ht="13.5" thickBot="1"/>
    <row r="989" spans="1:5" ht="12.75" customHeight="1">
      <c r="A989" s="443" t="s">
        <v>521</v>
      </c>
      <c r="B989" s="444"/>
      <c r="C989" s="444"/>
      <c r="D989" s="444"/>
      <c r="E989" s="445"/>
    </row>
    <row r="990" spans="1:5" ht="12.75">
      <c r="A990" s="272" t="s">
        <v>421</v>
      </c>
      <c r="B990" s="177" t="s">
        <v>262</v>
      </c>
      <c r="C990" s="554" t="s">
        <v>261</v>
      </c>
      <c r="D990" s="455" t="s">
        <v>431</v>
      </c>
      <c r="E990" s="456"/>
    </row>
    <row r="991" spans="1:5" ht="12.75">
      <c r="A991" s="272" t="s">
        <v>424</v>
      </c>
      <c r="B991" s="175">
        <v>39.8</v>
      </c>
      <c r="C991" s="555"/>
      <c r="D991" s="457"/>
      <c r="E991" s="458"/>
    </row>
    <row r="992" spans="1:5" ht="12.75">
      <c r="A992" s="272" t="s">
        <v>514</v>
      </c>
      <c r="B992" s="175">
        <v>1.7</v>
      </c>
      <c r="C992" s="555"/>
      <c r="D992" s="457"/>
      <c r="E992" s="458"/>
    </row>
    <row r="993" spans="1:5" ht="12.75">
      <c r="A993" s="272" t="s">
        <v>514</v>
      </c>
      <c r="B993" s="175">
        <v>1.7</v>
      </c>
      <c r="C993" s="555"/>
      <c r="D993" s="457"/>
      <c r="E993" s="458"/>
    </row>
    <row r="994" spans="1:5" ht="12.75">
      <c r="A994" s="272" t="s">
        <v>515</v>
      </c>
      <c r="B994" s="175">
        <v>2.8</v>
      </c>
      <c r="C994" s="555"/>
      <c r="D994" s="457"/>
      <c r="E994" s="458"/>
    </row>
    <row r="995" spans="1:5" ht="12.75">
      <c r="A995" s="272" t="s">
        <v>427</v>
      </c>
      <c r="B995" s="175">
        <v>21.75</v>
      </c>
      <c r="C995" s="555"/>
      <c r="D995" s="457"/>
      <c r="E995" s="458"/>
    </row>
    <row r="996" spans="1:8" ht="12.75">
      <c r="A996" s="272" t="s">
        <v>516</v>
      </c>
      <c r="B996" s="171">
        <v>2.8</v>
      </c>
      <c r="C996" s="555"/>
      <c r="D996" s="457"/>
      <c r="E996" s="458"/>
      <c r="H996" s="235"/>
    </row>
    <row r="997" spans="1:5" ht="13.5" thickBot="1">
      <c r="A997" s="168"/>
      <c r="B997" s="208">
        <f>SUM(B991:B996)</f>
        <v>70.55</v>
      </c>
      <c r="C997" s="179">
        <v>0.4</v>
      </c>
      <c r="D997" s="183">
        <f>B997*C997</f>
        <v>28.22</v>
      </c>
      <c r="E997" s="184" t="s">
        <v>15</v>
      </c>
    </row>
    <row r="998" ht="13.5" thickBot="1"/>
    <row r="999" spans="1:3" ht="26.25" customHeight="1">
      <c r="A999" s="443" t="s">
        <v>530</v>
      </c>
      <c r="B999" s="444"/>
      <c r="C999" s="445"/>
    </row>
    <row r="1000" spans="1:3" ht="12.75">
      <c r="A1000" s="272"/>
      <c r="B1000" s="177" t="s">
        <v>262</v>
      </c>
      <c r="C1000" s="182" t="s">
        <v>416</v>
      </c>
    </row>
    <row r="1001" spans="1:3" ht="12.75">
      <c r="A1001" s="272" t="s">
        <v>531</v>
      </c>
      <c r="B1001" s="175">
        <v>2.4</v>
      </c>
      <c r="C1001" s="176" t="s">
        <v>11</v>
      </c>
    </row>
    <row r="1002" spans="1:3" ht="12.75">
      <c r="A1002" s="272" t="s">
        <v>531</v>
      </c>
      <c r="B1002" s="175">
        <v>2.4</v>
      </c>
      <c r="C1002" s="176" t="s">
        <v>11</v>
      </c>
    </row>
    <row r="1003" spans="1:3" ht="12.75">
      <c r="A1003" s="272" t="s">
        <v>531</v>
      </c>
      <c r="B1003" s="175">
        <v>2.8</v>
      </c>
      <c r="C1003" s="176" t="s">
        <v>11</v>
      </c>
    </row>
    <row r="1004" spans="1:3" ht="13.5" thickBot="1">
      <c r="A1004" s="168" t="s">
        <v>532</v>
      </c>
      <c r="B1004" s="179">
        <f>SUM(B1001:B1003)</f>
        <v>7.6</v>
      </c>
      <c r="C1004" s="184" t="s">
        <v>11</v>
      </c>
    </row>
    <row r="1005" ht="13.5" thickBot="1"/>
    <row r="1006" spans="1:5" ht="29.25" customHeight="1">
      <c r="A1006" s="541" t="s">
        <v>535</v>
      </c>
      <c r="B1006" s="542"/>
      <c r="C1006" s="542"/>
      <c r="D1006" s="542"/>
      <c r="E1006" s="543"/>
    </row>
    <row r="1007" spans="1:5" ht="12.75">
      <c r="A1007" s="272"/>
      <c r="B1007" s="177" t="s">
        <v>262</v>
      </c>
      <c r="C1007" s="177" t="s">
        <v>261</v>
      </c>
      <c r="D1007" s="177" t="s">
        <v>220</v>
      </c>
      <c r="E1007" s="173"/>
    </row>
    <row r="1008" spans="1:5" ht="13.5" thickBot="1">
      <c r="A1008" s="168" t="s">
        <v>536</v>
      </c>
      <c r="B1008" s="179">
        <v>4</v>
      </c>
      <c r="C1008" s="179">
        <v>2</v>
      </c>
      <c r="D1008" s="179">
        <f>B1008*C1008</f>
        <v>8</v>
      </c>
      <c r="E1008" s="184" t="s">
        <v>15</v>
      </c>
    </row>
    <row r="1010" spans="1:6" ht="12.75">
      <c r="A1010" s="7" t="s">
        <v>538</v>
      </c>
      <c r="F1010" s="8"/>
    </row>
    <row r="1011" spans="1:3" ht="12.75">
      <c r="A1011" s="9"/>
      <c r="B1011" s="10"/>
      <c r="C1011" s="10"/>
    </row>
    <row r="1012" spans="1:6" ht="12.75">
      <c r="A1012" s="9"/>
      <c r="B1012" s="10"/>
      <c r="C1012" s="10"/>
      <c r="D1012" s="11"/>
      <c r="E1012" s="11"/>
      <c r="F1012" s="11"/>
    </row>
    <row r="1013" spans="2:6" ht="12.75">
      <c r="B1013" s="381"/>
      <c r="C1013" s="381"/>
      <c r="D1013" s="344" t="s">
        <v>173</v>
      </c>
      <c r="E1013" s="344"/>
      <c r="F1013" s="344"/>
    </row>
    <row r="1014" spans="2:6" ht="12.75">
      <c r="B1014" s="381"/>
      <c r="C1014" s="381"/>
      <c r="D1014" s="344" t="s">
        <v>43</v>
      </c>
      <c r="E1014" s="344"/>
      <c r="F1014" s="344"/>
    </row>
    <row r="1015" spans="2:6" ht="12.75">
      <c r="B1015" s="381"/>
      <c r="C1015" s="381"/>
      <c r="D1015" s="344" t="s">
        <v>174</v>
      </c>
      <c r="E1015" s="344"/>
      <c r="F1015" s="344"/>
    </row>
    <row r="1018" spans="4:6" ht="15">
      <c r="D1018" s="42"/>
      <c r="E1018" s="294"/>
      <c r="F1018" s="11"/>
    </row>
    <row r="1019" spans="4:6" ht="12.75">
      <c r="D1019" s="345" t="s">
        <v>386</v>
      </c>
      <c r="E1019" s="345"/>
      <c r="F1019" s="345"/>
    </row>
    <row r="1020" spans="4:6" ht="12.75">
      <c r="D1020" s="345" t="s">
        <v>46</v>
      </c>
      <c r="E1020" s="345"/>
      <c r="F1020" s="345"/>
    </row>
    <row r="1021" spans="4:6" ht="12.75">
      <c r="D1021" s="344" t="s">
        <v>385</v>
      </c>
      <c r="E1021" s="344"/>
      <c r="F1021" s="344"/>
    </row>
  </sheetData>
  <sheetProtection/>
  <mergeCells count="400">
    <mergeCell ref="D1019:F1019"/>
    <mergeCell ref="D1020:F1020"/>
    <mergeCell ref="D1021:F1021"/>
    <mergeCell ref="A185:G185"/>
    <mergeCell ref="A189:E189"/>
    <mergeCell ref="A110:H110"/>
    <mergeCell ref="G111:G113"/>
    <mergeCell ref="H111:H113"/>
    <mergeCell ref="A117:G118"/>
    <mergeCell ref="F136:F138"/>
    <mergeCell ref="G136:G138"/>
    <mergeCell ref="A127:G127"/>
    <mergeCell ref="A134:G134"/>
    <mergeCell ref="F122:F123"/>
    <mergeCell ref="G122:G123"/>
    <mergeCell ref="A124:D125"/>
    <mergeCell ref="A120:G120"/>
    <mergeCell ref="E111:E113"/>
    <mergeCell ref="F111:F113"/>
    <mergeCell ref="A18:G18"/>
    <mergeCell ref="A19:E19"/>
    <mergeCell ref="A104:E104"/>
    <mergeCell ref="A108:C108"/>
    <mergeCell ref="A69:D69"/>
    <mergeCell ref="B45:D45"/>
    <mergeCell ref="B56:D56"/>
    <mergeCell ref="B57:D57"/>
    <mergeCell ref="A101:E101"/>
    <mergeCell ref="B94:C94"/>
    <mergeCell ref="A140:D141"/>
    <mergeCell ref="A131:F132"/>
    <mergeCell ref="A9:G9"/>
    <mergeCell ref="A10:E10"/>
    <mergeCell ref="A12:G12"/>
    <mergeCell ref="A13:E13"/>
    <mergeCell ref="A15:G15"/>
    <mergeCell ref="A16:E16"/>
    <mergeCell ref="A88:G88"/>
    <mergeCell ref="A74:G74"/>
    <mergeCell ref="A999:C999"/>
    <mergeCell ref="A1006:E1006"/>
    <mergeCell ref="A795:G796"/>
    <mergeCell ref="A786:A787"/>
    <mergeCell ref="E786:F787"/>
    <mergeCell ref="A788:H788"/>
    <mergeCell ref="A789:A793"/>
    <mergeCell ref="B789:B791"/>
    <mergeCell ref="C789:C791"/>
    <mergeCell ref="D789:D791"/>
    <mergeCell ref="E789:G789"/>
    <mergeCell ref="H789:H791"/>
    <mergeCell ref="E792:F793"/>
    <mergeCell ref="H776:H778"/>
    <mergeCell ref="E779:F780"/>
    <mergeCell ref="A781:A785"/>
    <mergeCell ref="B781:B785"/>
    <mergeCell ref="C781:C785"/>
    <mergeCell ref="D781:D785"/>
    <mergeCell ref="E781:G781"/>
    <mergeCell ref="H781:H785"/>
    <mergeCell ref="A773:A774"/>
    <mergeCell ref="E773:F774"/>
    <mergeCell ref="A776:A780"/>
    <mergeCell ref="B776:B778"/>
    <mergeCell ref="C776:C778"/>
    <mergeCell ref="D776:D778"/>
    <mergeCell ref="E776:G776"/>
    <mergeCell ref="H762:H765"/>
    <mergeCell ref="E766:F767"/>
    <mergeCell ref="A768:A772"/>
    <mergeCell ref="B768:B772"/>
    <mergeCell ref="C768:C772"/>
    <mergeCell ref="D768:D772"/>
    <mergeCell ref="E768:G768"/>
    <mergeCell ref="H768:H772"/>
    <mergeCell ref="A759:A760"/>
    <mergeCell ref="E759:F760"/>
    <mergeCell ref="A762:A767"/>
    <mergeCell ref="B762:B765"/>
    <mergeCell ref="C762:C765"/>
    <mergeCell ref="D762:D765"/>
    <mergeCell ref="E762:G762"/>
    <mergeCell ref="A754:A758"/>
    <mergeCell ref="B754:B758"/>
    <mergeCell ref="C754:C758"/>
    <mergeCell ref="D754:D758"/>
    <mergeCell ref="E754:G754"/>
    <mergeCell ref="H754:H758"/>
    <mergeCell ref="A747:H747"/>
    <mergeCell ref="A738:C738"/>
    <mergeCell ref="A740:C740"/>
    <mergeCell ref="A748:A753"/>
    <mergeCell ref="B748:B751"/>
    <mergeCell ref="C748:C751"/>
    <mergeCell ref="D748:D751"/>
    <mergeCell ref="E748:G748"/>
    <mergeCell ref="H748:H751"/>
    <mergeCell ref="E752:F753"/>
    <mergeCell ref="A732:D732"/>
    <mergeCell ref="B734:D735"/>
    <mergeCell ref="A737:E737"/>
    <mergeCell ref="A739:C739"/>
    <mergeCell ref="A742:E742"/>
    <mergeCell ref="A743:A744"/>
    <mergeCell ref="A715:C715"/>
    <mergeCell ref="A718:A720"/>
    <mergeCell ref="C718:C720"/>
    <mergeCell ref="D718:D720"/>
    <mergeCell ref="A723:C723"/>
    <mergeCell ref="A727:A730"/>
    <mergeCell ref="A697:A698"/>
    <mergeCell ref="A701:D702"/>
    <mergeCell ref="B704:D705"/>
    <mergeCell ref="A707:D707"/>
    <mergeCell ref="A709:A712"/>
    <mergeCell ref="C709:C712"/>
    <mergeCell ref="D709:D712"/>
    <mergeCell ref="A682:E682"/>
    <mergeCell ref="D660:D666"/>
    <mergeCell ref="A684:A685"/>
    <mergeCell ref="A686:A689"/>
    <mergeCell ref="A690:A693"/>
    <mergeCell ref="A694:A696"/>
    <mergeCell ref="C990:C996"/>
    <mergeCell ref="D990:E996"/>
    <mergeCell ref="A553:C553"/>
    <mergeCell ref="A566:C566"/>
    <mergeCell ref="A576:C576"/>
    <mergeCell ref="A588:C588"/>
    <mergeCell ref="A652:D652"/>
    <mergeCell ref="A654:A656"/>
    <mergeCell ref="A967:D967"/>
    <mergeCell ref="C654:C656"/>
    <mergeCell ref="A976:C976"/>
    <mergeCell ref="A971:C971"/>
    <mergeCell ref="A965:D965"/>
    <mergeCell ref="C958:C960"/>
    <mergeCell ref="D958:D960"/>
    <mergeCell ref="A989:E989"/>
    <mergeCell ref="A627:F627"/>
    <mergeCell ref="A956:E956"/>
    <mergeCell ref="A962:E962"/>
    <mergeCell ref="A963:D963"/>
    <mergeCell ref="A966:D966"/>
    <mergeCell ref="A968:D969"/>
    <mergeCell ref="D654:D656"/>
    <mergeCell ref="A675:A679"/>
    <mergeCell ref="C675:C679"/>
    <mergeCell ref="D675:D679"/>
    <mergeCell ref="A882:E882"/>
    <mergeCell ref="A981:C981"/>
    <mergeCell ref="A964:D964"/>
    <mergeCell ref="A865:C865"/>
    <mergeCell ref="A862:C862"/>
    <mergeCell ref="F605:F616"/>
    <mergeCell ref="A617:D617"/>
    <mergeCell ref="A618:F618"/>
    <mergeCell ref="F619:F625"/>
    <mergeCell ref="A626:D626"/>
    <mergeCell ref="A877:C877"/>
    <mergeCell ref="A871:C871"/>
    <mergeCell ref="A868:C868"/>
    <mergeCell ref="A873:E873"/>
    <mergeCell ref="A874:C874"/>
    <mergeCell ref="A879:E879"/>
    <mergeCell ref="A926:C926"/>
    <mergeCell ref="A923:C923"/>
    <mergeCell ref="A920:C920"/>
    <mergeCell ref="A916:C916"/>
    <mergeCell ref="A913:C913"/>
    <mergeCell ref="A910:C910"/>
    <mergeCell ref="A912:E912"/>
    <mergeCell ref="A919:E919"/>
    <mergeCell ref="A922:E922"/>
    <mergeCell ref="A925:E925"/>
    <mergeCell ref="A944:C944"/>
    <mergeCell ref="A941:C941"/>
    <mergeCell ref="A938:C938"/>
    <mergeCell ref="A935:C935"/>
    <mergeCell ref="A932:C932"/>
    <mergeCell ref="A929:C929"/>
    <mergeCell ref="A946:E946"/>
    <mergeCell ref="A949:E949"/>
    <mergeCell ref="A952:E952"/>
    <mergeCell ref="A953:C953"/>
    <mergeCell ref="A950:C950"/>
    <mergeCell ref="A947:C947"/>
    <mergeCell ref="A928:E928"/>
    <mergeCell ref="A931:E931"/>
    <mergeCell ref="A934:E934"/>
    <mergeCell ref="A937:E937"/>
    <mergeCell ref="A940:E940"/>
    <mergeCell ref="A943:E943"/>
    <mergeCell ref="A907:C907"/>
    <mergeCell ref="A904:C904"/>
    <mergeCell ref="A906:E906"/>
    <mergeCell ref="A909:E909"/>
    <mergeCell ref="A827:E827"/>
    <mergeCell ref="A828:C828"/>
    <mergeCell ref="A901:C901"/>
    <mergeCell ref="A898:C898"/>
    <mergeCell ref="A895:C895"/>
    <mergeCell ref="A888:E888"/>
    <mergeCell ref="A831:C831"/>
    <mergeCell ref="A834:C834"/>
    <mergeCell ref="A891:E891"/>
    <mergeCell ref="A894:E894"/>
    <mergeCell ref="A544:C544"/>
    <mergeCell ref="A547:C547"/>
    <mergeCell ref="A550:C550"/>
    <mergeCell ref="A824:D825"/>
    <mergeCell ref="A818:E818"/>
    <mergeCell ref="A830:E830"/>
    <mergeCell ref="A900:E900"/>
    <mergeCell ref="A903:E903"/>
    <mergeCell ref="A892:C892"/>
    <mergeCell ref="A889:C889"/>
    <mergeCell ref="A867:E867"/>
    <mergeCell ref="A870:E870"/>
    <mergeCell ref="A876:E876"/>
    <mergeCell ref="A886:C886"/>
    <mergeCell ref="A883:C883"/>
    <mergeCell ref="A880:C880"/>
    <mergeCell ref="A5:G5"/>
    <mergeCell ref="A4:G4"/>
    <mergeCell ref="A97:D97"/>
    <mergeCell ref="A3:G3"/>
    <mergeCell ref="A2:G2"/>
    <mergeCell ref="A861:E861"/>
    <mergeCell ref="A628:B628"/>
    <mergeCell ref="C628:D628"/>
    <mergeCell ref="A604:F604"/>
    <mergeCell ref="A63:G63"/>
    <mergeCell ref="A1:G1"/>
    <mergeCell ref="A864:E864"/>
    <mergeCell ref="A71:G71"/>
    <mergeCell ref="B75:D75"/>
    <mergeCell ref="B86:D86"/>
    <mergeCell ref="B87:D87"/>
    <mergeCell ref="A6:G6"/>
    <mergeCell ref="A21:G21"/>
    <mergeCell ref="A28:E28"/>
    <mergeCell ref="A42:G42"/>
    <mergeCell ref="A503:C504"/>
    <mergeCell ref="A518:D518"/>
    <mergeCell ref="A530:D530"/>
    <mergeCell ref="A493:D493"/>
    <mergeCell ref="B501:C501"/>
    <mergeCell ref="A471:C471"/>
    <mergeCell ref="A487:C487"/>
    <mergeCell ref="C489:C491"/>
    <mergeCell ref="A506:D506"/>
    <mergeCell ref="D489:D491"/>
    <mergeCell ref="C453:C469"/>
    <mergeCell ref="D453:D469"/>
    <mergeCell ref="A452:A468"/>
    <mergeCell ref="C448:D448"/>
    <mergeCell ref="A489:A490"/>
    <mergeCell ref="A446:D446"/>
    <mergeCell ref="A451:D451"/>
    <mergeCell ref="A481:A484"/>
    <mergeCell ref="C481:C485"/>
    <mergeCell ref="D481:D485"/>
    <mergeCell ref="A340:F340"/>
    <mergeCell ref="A341:G341"/>
    <mergeCell ref="A473:A478"/>
    <mergeCell ref="C473:C479"/>
    <mergeCell ref="D473:D479"/>
    <mergeCell ref="E421:E425"/>
    <mergeCell ref="F421:G425"/>
    <mergeCell ref="D428:E428"/>
    <mergeCell ref="A430:F430"/>
    <mergeCell ref="F431:F438"/>
    <mergeCell ref="F442:F445"/>
    <mergeCell ref="E401:E405"/>
    <mergeCell ref="F401:G405"/>
    <mergeCell ref="D408:E408"/>
    <mergeCell ref="A410:G410"/>
    <mergeCell ref="E411:E418"/>
    <mergeCell ref="F411:G418"/>
    <mergeCell ref="A439:D439"/>
    <mergeCell ref="A368:C368"/>
    <mergeCell ref="A390:G390"/>
    <mergeCell ref="F381:F385"/>
    <mergeCell ref="A386:D386"/>
    <mergeCell ref="A387:F387"/>
    <mergeCell ref="A388:B388"/>
    <mergeCell ref="C388:D388"/>
    <mergeCell ref="A344:H344"/>
    <mergeCell ref="F356:G357"/>
    <mergeCell ref="A370:F370"/>
    <mergeCell ref="F371:F378"/>
    <mergeCell ref="A379:D379"/>
    <mergeCell ref="A380:F380"/>
    <mergeCell ref="A364:G364"/>
    <mergeCell ref="G360:G362"/>
    <mergeCell ref="A359:G359"/>
    <mergeCell ref="A367:G367"/>
    <mergeCell ref="D289:E289"/>
    <mergeCell ref="A318:F318"/>
    <mergeCell ref="A323:D323"/>
    <mergeCell ref="A324:F324"/>
    <mergeCell ref="A328:B328"/>
    <mergeCell ref="F292:F303"/>
    <mergeCell ref="F319:F321"/>
    <mergeCell ref="A313:D313"/>
    <mergeCell ref="A304:D304"/>
    <mergeCell ref="A327:F327"/>
    <mergeCell ref="F280:G286"/>
    <mergeCell ref="E265:E277"/>
    <mergeCell ref="F265:G277"/>
    <mergeCell ref="E280:E286"/>
    <mergeCell ref="D256:E256"/>
    <mergeCell ref="E233:E244"/>
    <mergeCell ref="F161:G162"/>
    <mergeCell ref="A291:F291"/>
    <mergeCell ref="E247:E253"/>
    <mergeCell ref="F247:G253"/>
    <mergeCell ref="A206:F206"/>
    <mergeCell ref="B192:D192"/>
    <mergeCell ref="B203:D203"/>
    <mergeCell ref="A191:G191"/>
    <mergeCell ref="F207:F218"/>
    <mergeCell ref="C230:D230"/>
    <mergeCell ref="A143:H143"/>
    <mergeCell ref="A164:H164"/>
    <mergeCell ref="F182:G183"/>
    <mergeCell ref="A258:G258"/>
    <mergeCell ref="E259:E261"/>
    <mergeCell ref="F259:G261"/>
    <mergeCell ref="F221:F227"/>
    <mergeCell ref="A228:D228"/>
    <mergeCell ref="A229:F229"/>
    <mergeCell ref="A230:B230"/>
    <mergeCell ref="G660:G661"/>
    <mergeCell ref="A670:A671"/>
    <mergeCell ref="C670:C671"/>
    <mergeCell ref="D670:D671"/>
    <mergeCell ref="A806:D806"/>
    <mergeCell ref="A642:B642"/>
    <mergeCell ref="A798:C798"/>
    <mergeCell ref="A658:D658"/>
    <mergeCell ref="A660:A666"/>
    <mergeCell ref="C660:C666"/>
    <mergeCell ref="A204:F204"/>
    <mergeCell ref="A193:A202"/>
    <mergeCell ref="E192:G201"/>
    <mergeCell ref="A633:C633"/>
    <mergeCell ref="C315:D315"/>
    <mergeCell ref="A219:D219"/>
    <mergeCell ref="A220:F220"/>
    <mergeCell ref="A232:G232"/>
    <mergeCell ref="F233:G244"/>
    <mergeCell ref="A264:G264"/>
    <mergeCell ref="A630:E630"/>
    <mergeCell ref="A601:E601"/>
    <mergeCell ref="F307:F312"/>
    <mergeCell ref="A330:G330"/>
    <mergeCell ref="F331:F333"/>
    <mergeCell ref="A336:G336"/>
    <mergeCell ref="F337:F338"/>
    <mergeCell ref="A335:F335"/>
    <mergeCell ref="E391:E398"/>
    <mergeCell ref="F391:G398"/>
    <mergeCell ref="A833:E833"/>
    <mergeCell ref="A836:E836"/>
    <mergeCell ref="A839:E839"/>
    <mergeCell ref="A842:E842"/>
    <mergeCell ref="A837:C837"/>
    <mergeCell ref="A840:C840"/>
    <mergeCell ref="B1014:C1014"/>
    <mergeCell ref="D1014:F1014"/>
    <mergeCell ref="B1015:C1015"/>
    <mergeCell ref="D1015:F1015"/>
    <mergeCell ref="A857:C857"/>
    <mergeCell ref="A858:B858"/>
    <mergeCell ref="C858:D858"/>
    <mergeCell ref="A885:E885"/>
    <mergeCell ref="A915:E915"/>
    <mergeCell ref="A897:E897"/>
    <mergeCell ref="B95:C95"/>
    <mergeCell ref="B96:C96"/>
    <mergeCell ref="B1013:C1013"/>
    <mergeCell ref="D1013:F1013"/>
    <mergeCell ref="A843:C843"/>
    <mergeCell ref="A846:E846"/>
    <mergeCell ref="A849:E849"/>
    <mergeCell ref="A852:E852"/>
    <mergeCell ref="A847:C847"/>
    <mergeCell ref="A850:C850"/>
    <mergeCell ref="A30:G30"/>
    <mergeCell ref="A34:E34"/>
    <mergeCell ref="A40:D40"/>
    <mergeCell ref="A66:F66"/>
    <mergeCell ref="E958:E960"/>
    <mergeCell ref="B26:D26"/>
    <mergeCell ref="B27:D27"/>
    <mergeCell ref="A64:E64"/>
    <mergeCell ref="A62:D62"/>
    <mergeCell ref="A92:D92"/>
  </mergeCells>
  <printOptions horizontalCentered="1"/>
  <pageMargins left="0.4330708661417323" right="0.2362204724409449" top="0.5511811023622047" bottom="0.55118110236220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Usuario</cp:lastModifiedBy>
  <cp:lastPrinted>2021-08-24T11:39:13Z</cp:lastPrinted>
  <dcterms:created xsi:type="dcterms:W3CDTF">2004-03-03T01:33:17Z</dcterms:created>
  <dcterms:modified xsi:type="dcterms:W3CDTF">2021-08-25T17:11:47Z</dcterms:modified>
  <cp:category/>
  <cp:version/>
  <cp:contentType/>
  <cp:contentStatus/>
</cp:coreProperties>
</file>